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01 Osbaldo Medina\Cuenta Publica\01 2024\Anual\Estados y Reportes al cierre del ejercicio 2024\VI. AVANCE GESTION FINANCIERA\"/>
    </mc:Choice>
  </mc:AlternateContent>
  <bookViews>
    <workbookView xWindow="0" yWindow="0" windowWidth="28800" windowHeight="12135"/>
  </bookViews>
  <sheets>
    <sheet name="OCT-DI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8" i="1" l="1"/>
  <c r="N12" i="1"/>
  <c r="O78" i="1" l="1"/>
  <c r="N66" i="1"/>
  <c r="N73" i="1"/>
  <c r="N72" i="1"/>
  <c r="K76" i="1"/>
  <c r="K75" i="1"/>
  <c r="K74" i="1"/>
  <c r="K73" i="1"/>
  <c r="K72" i="1"/>
  <c r="N70" i="1"/>
  <c r="K70" i="1"/>
  <c r="P49" i="1"/>
  <c r="P48" i="1"/>
  <c r="P47" i="1"/>
  <c r="P46" i="1"/>
  <c r="P45" i="1"/>
  <c r="N50" i="1"/>
  <c r="N49" i="1"/>
  <c r="K50" i="1"/>
  <c r="K49" i="1"/>
  <c r="K48" i="1"/>
  <c r="K47" i="1"/>
  <c r="M47" i="1" s="1"/>
  <c r="K46" i="1"/>
  <c r="N46" i="1" s="1"/>
  <c r="K45" i="1"/>
  <c r="N47" i="1"/>
  <c r="N45" i="1"/>
  <c r="M45" i="1"/>
  <c r="M49" i="1"/>
  <c r="M48" i="1"/>
  <c r="L50" i="1"/>
  <c r="L49" i="1"/>
  <c r="L48" i="1"/>
  <c r="L47" i="1"/>
  <c r="L46" i="1"/>
  <c r="L45" i="1"/>
  <c r="H48" i="1"/>
  <c r="H47" i="1"/>
  <c r="H46" i="1"/>
  <c r="H45" i="1"/>
  <c r="P18" i="1"/>
  <c r="P16" i="1"/>
  <c r="P15" i="1"/>
  <c r="P14" i="1"/>
  <c r="P13" i="1"/>
  <c r="P12" i="1"/>
  <c r="M16" i="1"/>
  <c r="M15" i="1"/>
  <c r="M14" i="1"/>
  <c r="M13" i="1"/>
  <c r="M12" i="1"/>
  <c r="L18" i="1"/>
  <c r="L17" i="1"/>
  <c r="L16" i="1"/>
  <c r="L15" i="1"/>
  <c r="L14" i="1"/>
  <c r="L13" i="1"/>
  <c r="L12" i="1"/>
  <c r="K18" i="1"/>
  <c r="K17" i="1"/>
  <c r="K16" i="1"/>
  <c r="K15" i="1"/>
  <c r="K14" i="1"/>
  <c r="K13" i="1"/>
  <c r="K12" i="1"/>
  <c r="M46" i="1" l="1"/>
  <c r="M68" i="1"/>
  <c r="M67" i="1"/>
  <c r="M66" i="1"/>
  <c r="K68" i="1"/>
  <c r="K66" i="1"/>
  <c r="N16" i="1"/>
  <c r="N18" i="1"/>
  <c r="N15" i="1"/>
  <c r="N17" i="1"/>
  <c r="N13" i="1"/>
  <c r="M18" i="1"/>
  <c r="L70" i="1" l="1"/>
  <c r="K69" i="1"/>
  <c r="L68" i="1"/>
  <c r="N69" i="1" l="1"/>
  <c r="N78" i="1" s="1"/>
  <c r="M69" i="1"/>
  <c r="P73" i="1"/>
  <c r="P74" i="1"/>
  <c r="P75" i="1"/>
  <c r="P76" i="1"/>
  <c r="P70" i="1"/>
  <c r="P72" i="1"/>
  <c r="M72" i="1"/>
  <c r="L73" i="1"/>
  <c r="L74" i="1"/>
  <c r="L75" i="1"/>
  <c r="L76" i="1"/>
  <c r="L72" i="1"/>
  <c r="I78" i="1" l="1"/>
  <c r="G78" i="1"/>
  <c r="F78" i="1"/>
  <c r="E78" i="1"/>
  <c r="H70" i="1"/>
  <c r="J70" i="1" s="1"/>
  <c r="P69" i="1"/>
  <c r="H69" i="1"/>
  <c r="J69" i="1" s="1"/>
  <c r="L69" i="1" s="1"/>
  <c r="P68" i="1"/>
  <c r="H68" i="1"/>
  <c r="P67" i="1"/>
  <c r="H67" i="1"/>
  <c r="J67" i="1" s="1"/>
  <c r="L67" i="1" s="1"/>
  <c r="P66" i="1"/>
  <c r="H66" i="1"/>
  <c r="J66" i="1" s="1"/>
  <c r="O52" i="1"/>
  <c r="N52" i="1"/>
  <c r="I52" i="1"/>
  <c r="G52" i="1"/>
  <c r="F52" i="1"/>
  <c r="E52" i="1"/>
  <c r="J50" i="1"/>
  <c r="H49" i="1"/>
  <c r="J48" i="1"/>
  <c r="J46" i="1"/>
  <c r="J45" i="1"/>
  <c r="O20" i="1"/>
  <c r="N20" i="1"/>
  <c r="I20" i="1"/>
  <c r="G20" i="1"/>
  <c r="F20" i="1"/>
  <c r="E20" i="1"/>
  <c r="H18" i="1"/>
  <c r="J18" i="1" s="1"/>
  <c r="H17" i="1"/>
  <c r="J17" i="1" s="1"/>
  <c r="H16" i="1"/>
  <c r="J16" i="1" s="1"/>
  <c r="H15" i="1"/>
  <c r="J15" i="1" s="1"/>
  <c r="H14" i="1"/>
  <c r="J14" i="1" s="1"/>
  <c r="H13" i="1"/>
  <c r="H12" i="1"/>
  <c r="J12" i="1" s="1"/>
  <c r="K20" i="1" l="1"/>
  <c r="H20" i="1"/>
  <c r="P78" i="1"/>
  <c r="K78" i="1"/>
  <c r="P52" i="1"/>
  <c r="K52" i="1"/>
  <c r="P20" i="1"/>
  <c r="J13" i="1"/>
  <c r="J20" i="1" s="1"/>
  <c r="J47" i="1"/>
  <c r="J49" i="1"/>
  <c r="J68" i="1"/>
  <c r="H52" i="1"/>
  <c r="L66" i="1"/>
  <c r="M70" i="1"/>
  <c r="H78" i="1"/>
  <c r="J52" i="1" l="1"/>
  <c r="J78" i="1"/>
  <c r="L20" i="1"/>
  <c r="M20" i="1" s="1"/>
  <c r="L78" i="1"/>
  <c r="M78" i="1" s="1"/>
  <c r="L52" i="1" l="1"/>
  <c r="M52" i="1" s="1"/>
</calcChain>
</file>

<file path=xl/sharedStrings.xml><?xml version="1.0" encoding="utf-8"?>
<sst xmlns="http://schemas.openxmlformats.org/spreadsheetml/2006/main" count="132" uniqueCount="59">
  <si>
    <t xml:space="preserve"> </t>
  </si>
  <si>
    <t>Anexo 11</t>
  </si>
  <si>
    <t xml:space="preserve">INFORME DE AVANCE DE GESTIÓN </t>
  </si>
  <si>
    <t>FINANCIERA</t>
  </si>
  <si>
    <t xml:space="preserve">                                             Flujo contable trimestral de Ingresos y Egresos</t>
  </si>
  <si>
    <t>Ente Fiscalizado:</t>
  </si>
  <si>
    <t>ORGANISMO OPERADOR DE AGUA DEL MUNICIPIO DE SAN FRANCISCO DE LOS ROMO</t>
  </si>
  <si>
    <t>Período:</t>
  </si>
  <si>
    <t>INGRESOS</t>
  </si>
  <si>
    <t>CUENTA</t>
  </si>
  <si>
    <t>MES</t>
  </si>
  <si>
    <t>ACUMULADO TRIMESTRAL</t>
  </si>
  <si>
    <t>%</t>
  </si>
  <si>
    <t>ACUMULADO DEL EJERCICIO</t>
  </si>
  <si>
    <t>CLAVE</t>
  </si>
  <si>
    <t>NOMBRE</t>
  </si>
  <si>
    <t>REAL</t>
  </si>
  <si>
    <t>PRESUPUESTO PROGRAMADO</t>
  </si>
  <si>
    <t>EFICIENCIA TRIMESTRAL</t>
  </si>
  <si>
    <t>EFICIENCIA DEL EJERCICIO</t>
  </si>
  <si>
    <t>OTROS DERECHOS</t>
  </si>
  <si>
    <t>ACCESORIOS DE DERECHOS</t>
  </si>
  <si>
    <t>DERECHOS NO COMPRENDIDOS EN LA LEY DE INGRESOS VIGENTE</t>
  </si>
  <si>
    <t>PRODUCTOS</t>
  </si>
  <si>
    <t>APROVECHAMIENTOS</t>
  </si>
  <si>
    <t>APORTACIONES</t>
  </si>
  <si>
    <t>SUBSIDIOS Y SUBVENCIONES</t>
  </si>
  <si>
    <t>TOTAL</t>
  </si>
  <si>
    <t>EGRESOS</t>
  </si>
  <si>
    <t>EGRESOS POR CAPITULO DEL GASTO</t>
  </si>
  <si>
    <t>EFICIENDIA DEL EJERCICIO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</si>
  <si>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</si>
  <si>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</si>
  <si>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</si>
  <si>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</si>
  <si>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</si>
  <si>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</si>
  <si>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</si>
  <si>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TRANSFERECNICAS, ASIGNACIONES,SUBSIDIOS Y OTRAS AYUDAS</t>
  </si>
  <si>
    <t>BIENES MUEBLES, INMUEBLES E INTANGIBLES</t>
  </si>
  <si>
    <t>INVERSION PUBLICA</t>
  </si>
  <si>
    <t xml:space="preserve">                                        Flujo contable trimestral de Ingresos y Egresos</t>
  </si>
  <si>
    <t>EGRESOS POR PROGRAMAS</t>
  </si>
  <si>
    <t>01</t>
  </si>
  <si>
    <t>Operación Administrativa</t>
  </si>
  <si>
    <t>02</t>
  </si>
  <si>
    <t>03</t>
  </si>
  <si>
    <t>04</t>
  </si>
  <si>
    <t>05</t>
  </si>
  <si>
    <t>17</t>
  </si>
  <si>
    <t xml:space="preserve">Mejoramiento de Eficiencia y Energia Electrica </t>
  </si>
  <si>
    <t xml:space="preserve">Rehabilitada y Equipamiento </t>
  </si>
  <si>
    <t xml:space="preserve">Rehabilitada y Equipamiento de Infraesctructura </t>
  </si>
  <si>
    <t xml:space="preserve">Mejoramiento de Eficiencia de Energia Electrica </t>
  </si>
  <si>
    <t xml:space="preserve">Rehabilitada Equipamiento de Infraestructura </t>
  </si>
  <si>
    <t>OCTUBRE  - DICIEMBRE 2024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</si>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</sst>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/>
    <xf numFmtId="0" fontId="5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6" fillId="0" borderId="11" xfId="1" applyFont="1" applyFill="1" applyBorder="1"/>
    <xf numFmtId="43" fontId="6" fillId="0" borderId="12" xfId="1" applyFont="1" applyFill="1" applyBorder="1"/>
    <xf numFmtId="43" fontId="6" fillId="0" borderId="10" xfId="1" applyFont="1" applyFill="1" applyBorder="1"/>
    <xf numFmtId="43" fontId="6" fillId="0" borderId="13" xfId="1" applyFont="1" applyFill="1" applyBorder="1"/>
    <xf numFmtId="43" fontId="6" fillId="0" borderId="12" xfId="0" applyNumberFormat="1" applyFont="1" applyFill="1" applyBorder="1"/>
    <xf numFmtId="43" fontId="6" fillId="0" borderId="14" xfId="0" applyNumberFormat="1" applyFont="1" applyFill="1" applyBorder="1"/>
    <xf numFmtId="43" fontId="2" fillId="0" borderId="0" xfId="1" applyFont="1" applyFill="1" applyBorder="1"/>
    <xf numFmtId="0" fontId="2" fillId="0" borderId="15" xfId="0" applyFont="1" applyFill="1" applyBorder="1" applyAlignment="1">
      <alignment horizontal="left"/>
    </xf>
    <xf numFmtId="0" fontId="5" fillId="0" borderId="16" xfId="0" applyFont="1" applyFill="1" applyBorder="1" applyAlignment="1">
      <alignment wrapText="1"/>
    </xf>
    <xf numFmtId="0" fontId="2" fillId="0" borderId="17" xfId="0" applyFont="1" applyFill="1" applyBorder="1" applyAlignment="1">
      <alignment horizontal="left"/>
    </xf>
    <xf numFmtId="0" fontId="5" fillId="0" borderId="18" xfId="0" applyFont="1" applyFill="1" applyBorder="1"/>
    <xf numFmtId="0" fontId="2" fillId="0" borderId="0" xfId="0" applyFont="1" applyFill="1"/>
    <xf numFmtId="0" fontId="2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43" fontId="7" fillId="0" borderId="19" xfId="0" applyNumberFormat="1" applyFont="1" applyFill="1" applyBorder="1"/>
    <xf numFmtId="43" fontId="7" fillId="0" borderId="20" xfId="0" applyNumberFormat="1" applyFont="1" applyFill="1" applyBorder="1"/>
    <xf numFmtId="43" fontId="7" fillId="0" borderId="21" xfId="0" applyNumberFormat="1" applyFont="1" applyFill="1" applyBorder="1"/>
    <xf numFmtId="43" fontId="7" fillId="0" borderId="22" xfId="0" applyNumberFormat="1" applyFont="1" applyFill="1" applyBorder="1"/>
    <xf numFmtId="43" fontId="2" fillId="0" borderId="0" xfId="0" applyNumberFormat="1" applyFont="1" applyFill="1"/>
    <xf numFmtId="43" fontId="2" fillId="0" borderId="0" xfId="1" applyFont="1" applyFill="1"/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26" xfId="0" applyFont="1" applyFill="1" applyBorder="1"/>
    <xf numFmtId="0" fontId="5" fillId="0" borderId="27" xfId="0" applyFont="1" applyFill="1" applyBorder="1"/>
    <xf numFmtId="43" fontId="6" fillId="0" borderId="28" xfId="1" applyFont="1" applyFill="1" applyBorder="1"/>
    <xf numFmtId="43" fontId="6" fillId="0" borderId="29" xfId="1" applyFont="1" applyFill="1" applyBorder="1"/>
    <xf numFmtId="43" fontId="6" fillId="0" borderId="30" xfId="0" applyNumberFormat="1" applyFont="1" applyFill="1" applyBorder="1"/>
    <xf numFmtId="43" fontId="6" fillId="0" borderId="31" xfId="0" applyNumberFormat="1" applyFont="1" applyFill="1" applyBorder="1"/>
    <xf numFmtId="43" fontId="6" fillId="0" borderId="28" xfId="0" applyNumberFormat="1" applyFont="1" applyFill="1" applyBorder="1"/>
    <xf numFmtId="43" fontId="6" fillId="0" borderId="32" xfId="0" applyNumberFormat="1" applyFont="1" applyFill="1" applyBorder="1"/>
    <xf numFmtId="0" fontId="2" fillId="2" borderId="0" xfId="0" applyFont="1" applyFill="1"/>
    <xf numFmtId="0" fontId="2" fillId="0" borderId="10" xfId="0" applyFont="1" applyFill="1" applyBorder="1"/>
    <xf numFmtId="0" fontId="5" fillId="0" borderId="13" xfId="0" applyFont="1" applyFill="1" applyBorder="1"/>
    <xf numFmtId="43" fontId="6" fillId="0" borderId="15" xfId="1" applyFont="1" applyFill="1" applyBorder="1"/>
    <xf numFmtId="43" fontId="6" fillId="0" borderId="33" xfId="1" applyFont="1" applyFill="1" applyBorder="1"/>
    <xf numFmtId="43" fontId="6" fillId="0" borderId="34" xfId="0" applyNumberFormat="1" applyFont="1" applyFill="1" applyBorder="1"/>
    <xf numFmtId="43" fontId="6" fillId="0" borderId="13" xfId="0" applyNumberFormat="1" applyFont="1" applyFill="1" applyBorder="1"/>
    <xf numFmtId="43" fontId="6" fillId="0" borderId="35" xfId="0" applyNumberFormat="1" applyFont="1" applyFill="1" applyBorder="1"/>
    <xf numFmtId="0" fontId="2" fillId="0" borderId="15" xfId="0" applyFont="1" applyFill="1" applyBorder="1"/>
    <xf numFmtId="0" fontId="5" fillId="0" borderId="33" xfId="0" applyFont="1" applyFill="1" applyBorder="1"/>
    <xf numFmtId="43" fontId="2" fillId="2" borderId="0" xfId="1" applyFont="1" applyFill="1"/>
    <xf numFmtId="0" fontId="5" fillId="0" borderId="33" xfId="0" applyFont="1" applyFill="1" applyBorder="1" applyAlignment="1">
      <alignment wrapText="1"/>
    </xf>
    <xf numFmtId="0" fontId="5" fillId="0" borderId="18" xfId="0" applyFont="1" applyFill="1" applyBorder="1" applyAlignment="1">
      <alignment vertical="top" wrapText="1"/>
    </xf>
    <xf numFmtId="43" fontId="6" fillId="0" borderId="36" xfId="1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/>
    <xf numFmtId="0" fontId="2" fillId="0" borderId="1" xfId="0" applyFont="1" applyFill="1" applyBorder="1"/>
    <xf numFmtId="0" fontId="2" fillId="0" borderId="2" xfId="0" applyFont="1" applyFill="1" applyBorder="1"/>
    <xf numFmtId="49" fontId="6" fillId="0" borderId="29" xfId="0" applyNumberFormat="1" applyFont="1" applyFill="1" applyBorder="1" applyAlignment="1">
      <alignment horizontal="center"/>
    </xf>
    <xf numFmtId="0" fontId="7" fillId="0" borderId="28" xfId="0" applyFont="1" applyFill="1" applyBorder="1" applyAlignment="1">
      <alignment wrapText="1"/>
    </xf>
    <xf numFmtId="43" fontId="6" fillId="0" borderId="27" xfId="1" applyFont="1" applyFill="1" applyBorder="1"/>
    <xf numFmtId="43" fontId="6" fillId="0" borderId="32" xfId="1" applyFont="1" applyFill="1" applyBorder="1"/>
    <xf numFmtId="43" fontId="6" fillId="0" borderId="37" xfId="1" applyFont="1" applyFill="1" applyBorder="1"/>
    <xf numFmtId="43" fontId="6" fillId="0" borderId="30" xfId="1" applyFont="1" applyFill="1" applyBorder="1"/>
    <xf numFmtId="0" fontId="2" fillId="2" borderId="0" xfId="0" applyFont="1" applyFill="1" applyBorder="1"/>
    <xf numFmtId="49" fontId="6" fillId="0" borderId="10" xfId="0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wrapText="1"/>
    </xf>
    <xf numFmtId="43" fontId="6" fillId="0" borderId="38" xfId="1" applyFont="1" applyFill="1" applyBorder="1"/>
    <xf numFmtId="43" fontId="6" fillId="0" borderId="39" xfId="1" applyFont="1" applyFill="1" applyBorder="1"/>
    <xf numFmtId="49" fontId="6" fillId="0" borderId="17" xfId="0" applyNumberFormat="1" applyFont="1" applyFill="1" applyBorder="1" applyAlignment="1">
      <alignment horizontal="center"/>
    </xf>
    <xf numFmtId="0" fontId="7" fillId="0" borderId="40" xfId="0" applyFont="1" applyFill="1" applyBorder="1" applyAlignment="1">
      <alignment wrapText="1"/>
    </xf>
    <xf numFmtId="43" fontId="6" fillId="0" borderId="18" xfId="1" applyFont="1" applyFill="1" applyBorder="1"/>
    <xf numFmtId="43" fontId="6" fillId="0" borderId="41" xfId="1" applyFont="1" applyFill="1" applyBorder="1"/>
    <xf numFmtId="43" fontId="6" fillId="0" borderId="42" xfId="1" applyFont="1" applyFill="1" applyBorder="1"/>
    <xf numFmtId="43" fontId="6" fillId="0" borderId="17" xfId="1" applyFont="1" applyFill="1" applyBorder="1"/>
    <xf numFmtId="49" fontId="6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wrapText="1"/>
    </xf>
    <xf numFmtId="43" fontId="6" fillId="0" borderId="0" xfId="1" applyFont="1" applyFill="1" applyBorder="1"/>
    <xf numFmtId="43" fontId="7" fillId="0" borderId="43" xfId="0" applyNumberFormat="1" applyFont="1" applyFill="1" applyBorder="1"/>
    <xf numFmtId="43" fontId="7" fillId="0" borderId="44" xfId="1" applyFont="1" applyFill="1" applyBorder="1"/>
    <xf numFmtId="43" fontId="7" fillId="0" borderId="44" xfId="0" applyNumberFormat="1" applyFont="1" applyFill="1" applyBorder="1"/>
    <xf numFmtId="43" fontId="7" fillId="0" borderId="45" xfId="0" applyNumberFormat="1" applyFont="1" applyFill="1" applyBorder="1"/>
    <xf numFmtId="43" fontId="7" fillId="0" borderId="46" xfId="0" applyNumberFormat="1" applyFont="1" applyFill="1" applyBorder="1"/>
    <xf numFmtId="43" fontId="7" fillId="0" borderId="47" xfId="1" applyFont="1" applyFill="1" applyBorder="1"/>
    <xf numFmtId="43" fontId="7" fillId="0" borderId="48" xfId="0" applyNumberFormat="1" applyFont="1" applyFill="1" applyBorder="1"/>
    <xf numFmtId="43" fontId="7" fillId="0" borderId="40" xfId="0" applyNumberFormat="1" applyFont="1" applyFill="1" applyBorder="1"/>
    <xf numFmtId="43" fontId="2" fillId="0" borderId="0" xfId="0" applyNumberFormat="1" applyFont="1"/>
    <xf numFmtId="0" fontId="5" fillId="0" borderId="13" xfId="0" applyFont="1" applyFill="1" applyBorder="1" applyAlignment="1">
      <alignment wrapText="1"/>
    </xf>
    <xf numFmtId="0" fontId="5" fillId="0" borderId="33" xfId="0" applyFont="1" applyFill="1" applyBorder="1" applyAlignment="1">
      <alignment vertical="top" wrapText="1"/>
    </xf>
    <xf numFmtId="0" fontId="7" fillId="0" borderId="16" xfId="0" applyFont="1" applyFill="1" applyBorder="1" applyAlignment="1">
      <alignment wrapText="1"/>
    </xf>
    <xf numFmtId="0" fontId="7" fillId="0" borderId="18" xfId="0" applyFont="1" applyFill="1" applyBorder="1" applyAlignment="1">
      <alignment wrapText="1"/>
    </xf>
    <xf numFmtId="0" fontId="7" fillId="0" borderId="33" xfId="0" applyFont="1" applyFill="1" applyBorder="1" applyAlignment="1">
      <alignment wrapText="1"/>
    </xf>
    <xf numFmtId="49" fontId="6" fillId="0" borderId="15" xfId="0" applyNumberFormat="1" applyFont="1" applyFill="1" applyBorder="1" applyAlignment="1">
      <alignment horizontal="center"/>
    </xf>
    <xf numFmtId="43" fontId="6" fillId="0" borderId="40" xfId="1" applyFont="1" applyFill="1" applyBorder="1"/>
    <xf numFmtId="49" fontId="6" fillId="0" borderId="48" xfId="0" applyNumberFormat="1" applyFont="1" applyFill="1" applyBorder="1" applyAlignment="1">
      <alignment horizontal="center"/>
    </xf>
    <xf numFmtId="43" fontId="6" fillId="0" borderId="47" xfId="1" applyFont="1" applyFill="1" applyBorder="1"/>
    <xf numFmtId="43" fontId="6" fillId="0" borderId="49" xfId="1" applyFont="1" applyFill="1" applyBorder="1"/>
    <xf numFmtId="43" fontId="6" fillId="0" borderId="50" xfId="1" applyFont="1" applyFill="1" applyBorder="1"/>
    <xf numFmtId="43" fontId="6" fillId="0" borderId="35" xfId="1" applyFont="1" applyFill="1" applyBorder="1"/>
    <xf numFmtId="43" fontId="6" fillId="0" borderId="51" xfId="1" applyFont="1" applyFill="1" applyBorder="1"/>
    <xf numFmtId="43" fontId="6" fillId="0" borderId="52" xfId="1" applyFont="1" applyFill="1" applyBorder="1"/>
    <xf numFmtId="43" fontId="6" fillId="0" borderId="53" xfId="1" applyFont="1" applyFill="1" applyBorder="1"/>
    <xf numFmtId="43" fontId="6" fillId="0" borderId="54" xfId="0" applyNumberFormat="1" applyFont="1" applyFill="1" applyBorder="1"/>
    <xf numFmtId="43" fontId="6" fillId="0" borderId="55" xfId="0" applyNumberFormat="1" applyFont="1" applyFill="1" applyBorder="1"/>
    <xf numFmtId="43" fontId="6" fillId="0" borderId="18" xfId="0" applyNumberFormat="1" applyFont="1" applyFill="1" applyBorder="1"/>
    <xf numFmtId="43" fontId="6" fillId="0" borderId="41" xfId="0" applyNumberFormat="1" applyFont="1" applyFill="1" applyBorder="1"/>
    <xf numFmtId="0" fontId="2" fillId="0" borderId="29" xfId="0" applyFont="1" applyFill="1" applyBorder="1" applyAlignment="1">
      <alignment horizontal="left"/>
    </xf>
    <xf numFmtId="0" fontId="5" fillId="0" borderId="28" xfId="0" applyFont="1" applyFill="1" applyBorder="1" applyAlignment="1">
      <alignment wrapText="1"/>
    </xf>
    <xf numFmtId="43" fontId="6" fillId="2" borderId="29" xfId="1" applyFont="1" applyFill="1" applyBorder="1"/>
    <xf numFmtId="43" fontId="6" fillId="0" borderId="54" xfId="1" applyFont="1" applyFill="1" applyBorder="1"/>
    <xf numFmtId="43" fontId="6" fillId="0" borderId="47" xfId="0" applyNumberFormat="1" applyFont="1" applyFill="1" applyBorder="1"/>
    <xf numFmtId="43" fontId="6" fillId="0" borderId="56" xfId="1" applyFont="1" applyFill="1" applyBorder="1"/>
    <xf numFmtId="43" fontId="6" fillId="0" borderId="57" xfId="1" applyFont="1" applyFill="1" applyBorder="1"/>
    <xf numFmtId="0" fontId="6" fillId="0" borderId="14" xfId="0" applyNumberFormat="1" applyFont="1" applyFill="1" applyBorder="1"/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1073150</xdr:colOff>
      <xdr:row>84</xdr:row>
      <xdr:rowOff>15875</xdr:rowOff>
    </xdr:from>
    <xdr:to>
      <xdr:col>13</xdr:col>
      <xdr:colOff>587375</xdr:colOff>
      <xdr:row>96</xdr:row>
      <xdr:rowOff>9525</xdr:rowOff>
    </xdr:to>
    <xdr:sp macro="" textlink="">
      <xdr:nvSpPr>
        <xdr:cNvPr id="2" name="13 CuadroTexto"/>
        <xdr:cNvSpPr txBox="1"/>
      </xdr:nvSpPr>
      <xdr:spPr>
        <a:xfrm>
          <a:off x="2387600" y="19685000"/>
          <a:ext cx="9486900" cy="13652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200"/>
            </a:lnSpc>
          </a:pPr>
          <a:endParaRPr lang="es-MX" sz="1100">
            <a:latin typeface="Arial" pitchFamily="34" charset="0"/>
            <a:cs typeface="Arial" pitchFamily="34" charset="0"/>
          </a:endParaRPr>
        </a:p>
        <a:p>
          <a:pPr algn="ctr"/>
          <a:r>
            <a:rPr lang="es-MX" sz="1100">
              <a:latin typeface="Arial" pitchFamily="34" charset="0"/>
              <a:cs typeface="Arial" pitchFamily="34" charset="0"/>
            </a:rPr>
            <a:t>_______________________________                                             __________________________________</a:t>
          </a:r>
        </a:p>
        <a:p>
          <a:pPr algn="ctr"/>
          <a:r>
            <a:rPr lang="es-MX" sz="1100" baseline="0">
              <a:latin typeface="Arial" pitchFamily="34" charset="0"/>
              <a:cs typeface="Arial" pitchFamily="34" charset="0"/>
            </a:rPr>
            <a:t>TEC.  MARGARITA GALLEGOS SOTO                                            ARQ. PEDRO ANTONIO MEDINA FUENTES</a:t>
          </a:r>
        </a:p>
        <a:p>
          <a:pPr algn="ctr"/>
          <a:r>
            <a:rPr lang="es-MX" sz="1100" baseline="0">
              <a:latin typeface="Arial" pitchFamily="34" charset="0"/>
              <a:cs typeface="Arial" pitchFamily="34" charset="0"/>
            </a:rPr>
            <a:t> PRESIDENTA MUNICIPAL S.F.R.                                                         DIRECTOR GRAL. DE ORGOA</a:t>
          </a:r>
          <a:endParaRPr lang="es-MX" sz="11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</xdr:col>
      <xdr:colOff>228599</xdr:colOff>
      <xdr:row>0</xdr:row>
      <xdr:rowOff>0</xdr:rowOff>
    </xdr:from>
    <xdr:to>
      <xdr:col>3</xdr:col>
      <xdr:colOff>1209675</xdr:colOff>
      <xdr:row>7</xdr:row>
      <xdr:rowOff>152401</xdr:rowOff>
    </xdr:to>
    <xdr:pic>
      <xdr:nvPicPr>
        <xdr:cNvPr id="5" name="Imagen 4" descr="C:\Users\PC\Documents\01 Osbaldo Medina\Logos\logos_instancias_ORGO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4" y="0"/>
          <a:ext cx="1466851" cy="1466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53</xdr:row>
      <xdr:rowOff>19050</xdr:rowOff>
    </xdr:from>
    <xdr:to>
      <xdr:col>3</xdr:col>
      <xdr:colOff>1009651</xdr:colOff>
      <xdr:row>61</xdr:row>
      <xdr:rowOff>28576</xdr:rowOff>
    </xdr:to>
    <xdr:pic>
      <xdr:nvPicPr>
        <xdr:cNvPr id="6" name="Imagen 5" descr="C:\Users\PC\Documents\01 Osbaldo Medina\Logos\logos_instancias_ORGO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2649200"/>
          <a:ext cx="1466851" cy="1466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T86"/>
  <sheetViews>
    <sheetView tabSelected="1" topLeftCell="D66" zoomScaleNormal="100" workbookViewId="0">
      <selection activeCell="N78" sqref="N78"/>
    </sheetView>
  </sheetViews>
  <sheetFormatPr baseColWidth="10" defaultRowHeight="9" x14ac:dyDescent="0.15"/>
  <cols>
    <col min="1" max="1" width="11.42578125" style="1"/>
    <col min="2" max="2" width="1" style="1" customWidth="1"/>
    <col min="3" max="3" width="7.28515625" style="1" customWidth="1"/>
    <col min="4" max="4" width="38.140625" style="1" customWidth="1"/>
    <col min="5" max="5" width="11.7109375" style="1" customWidth="1"/>
    <col min="6" max="6" width="13.28515625" style="1" customWidth="1"/>
    <col min="7" max="7" width="11.28515625" style="1" customWidth="1"/>
    <col min="8" max="8" width="14.7109375" style="1" customWidth="1"/>
    <col min="9" max="9" width="11.7109375" style="1" customWidth="1"/>
    <col min="10" max="10" width="12.7109375" style="1" customWidth="1"/>
    <col min="11" max="11" width="11.85546875" style="1" customWidth="1"/>
    <col min="12" max="12" width="13.5703125" style="1" customWidth="1"/>
    <col min="13" max="13" width="13.42578125" style="1" customWidth="1"/>
    <col min="14" max="14" width="12" style="1" bestFit="1" customWidth="1"/>
    <col min="15" max="15" width="14" style="1" customWidth="1"/>
    <col min="16" max="16" width="11.7109375" style="1" customWidth="1"/>
    <col min="17" max="16384" width="11.42578125" style="1"/>
  </cols>
  <sheetData>
    <row r="1" spans="3:20" ht="15.75" customHeight="1" x14ac:dyDescent="0.15">
      <c r="K1" s="1" t="s">
        <v>0</v>
      </c>
    </row>
    <row r="2" spans="3:20" ht="12.75" x14ac:dyDescent="0.2">
      <c r="C2" s="125" t="s">
        <v>1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3:20" ht="14.25" customHeight="1" x14ac:dyDescent="0.2">
      <c r="C3" s="2"/>
      <c r="E3" s="3"/>
      <c r="F3" s="3"/>
    </row>
    <row r="4" spans="3:20" ht="12" x14ac:dyDescent="0.2">
      <c r="C4" s="2"/>
      <c r="H4" s="4" t="s">
        <v>2</v>
      </c>
    </row>
    <row r="5" spans="3:20" ht="18" customHeight="1" x14ac:dyDescent="0.2">
      <c r="C5" s="2"/>
      <c r="H5" s="4" t="s">
        <v>3</v>
      </c>
      <c r="I5" s="5"/>
      <c r="J5" s="5"/>
      <c r="K5" s="5"/>
      <c r="L5" s="5"/>
    </row>
    <row r="6" spans="3:20" ht="17.25" customHeight="1" x14ac:dyDescent="0.2">
      <c r="C6" s="2"/>
      <c r="D6" s="3" t="s">
        <v>4</v>
      </c>
      <c r="H6" s="4" t="s">
        <v>5</v>
      </c>
      <c r="I6" s="6" t="s">
        <v>6</v>
      </c>
      <c r="J6" s="6"/>
      <c r="K6" s="6"/>
      <c r="L6" s="6"/>
    </row>
    <row r="7" spans="3:20" ht="13.5" customHeight="1" x14ac:dyDescent="0.15">
      <c r="H7" s="4" t="s">
        <v>7</v>
      </c>
      <c r="I7" s="7" t="s">
        <v>55</v>
      </c>
      <c r="J7" s="7"/>
      <c r="K7" s="7"/>
      <c r="L7" s="7"/>
    </row>
    <row r="8" spans="3:20" ht="16.5" customHeight="1" thickBot="1" x14ac:dyDescent="0.3">
      <c r="D8"/>
    </row>
    <row r="9" spans="3:20" ht="18" customHeight="1" thickBot="1" x14ac:dyDescent="0.2">
      <c r="C9" s="126" t="s">
        <v>8</v>
      </c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8"/>
    </row>
    <row r="10" spans="3:20" ht="24.75" customHeight="1" thickBot="1" x14ac:dyDescent="0.2">
      <c r="C10" s="129" t="s">
        <v>9</v>
      </c>
      <c r="D10" s="130"/>
      <c r="E10" s="8" t="s">
        <v>10</v>
      </c>
      <c r="F10" s="8" t="s">
        <v>56</v>
      </c>
      <c r="G10" s="8" t="s">
        <v>10</v>
      </c>
      <c r="H10" s="8" t="s">
        <v>57</v>
      </c>
      <c r="I10" s="8" t="s">
        <v>10</v>
      </c>
      <c r="J10" s="8" t="s">
        <v>58</v>
      </c>
      <c r="K10" s="131" t="s">
        <v>11</v>
      </c>
      <c r="L10" s="132"/>
      <c r="M10" s="9" t="s">
        <v>12</v>
      </c>
      <c r="N10" s="131" t="s">
        <v>13</v>
      </c>
      <c r="O10" s="132"/>
      <c r="P10" s="8" t="s">
        <v>12</v>
      </c>
    </row>
    <row r="11" spans="3:20" ht="37.5" customHeight="1" thickBot="1" x14ac:dyDescent="0.2">
      <c r="C11" s="10" t="s">
        <v>14</v>
      </c>
      <c r="D11" s="10" t="s">
        <v>15</v>
      </c>
      <c r="E11" s="10" t="s">
        <v>16</v>
      </c>
      <c r="F11" s="10" t="s">
        <v>17</v>
      </c>
      <c r="G11" s="10" t="s">
        <v>16</v>
      </c>
      <c r="H11" s="10" t="s">
        <v>17</v>
      </c>
      <c r="I11" s="10" t="s">
        <v>16</v>
      </c>
      <c r="J11" s="10" t="s">
        <v>17</v>
      </c>
      <c r="K11" s="10" t="s">
        <v>16</v>
      </c>
      <c r="L11" s="10" t="s">
        <v>17</v>
      </c>
      <c r="M11" s="11" t="s">
        <v>18</v>
      </c>
      <c r="N11" s="10" t="s">
        <v>16</v>
      </c>
      <c r="O11" s="10" t="s">
        <v>17</v>
      </c>
      <c r="P11" s="10" t="s">
        <v>19</v>
      </c>
      <c r="Q11" s="12"/>
      <c r="R11" s="12"/>
      <c r="S11" s="12"/>
      <c r="T11" s="12"/>
    </row>
    <row r="12" spans="3:20" ht="46.5" customHeight="1" x14ac:dyDescent="0.2">
      <c r="C12" s="114">
        <v>44</v>
      </c>
      <c r="D12" s="115" t="s">
        <v>20</v>
      </c>
      <c r="E12" s="41">
        <v>2368784.89</v>
      </c>
      <c r="F12" s="41">
        <v>2131208</v>
      </c>
      <c r="G12" s="41">
        <v>3230584.7</v>
      </c>
      <c r="H12" s="41">
        <f>F12</f>
        <v>2131208</v>
      </c>
      <c r="I12" s="41">
        <v>3424280.66</v>
      </c>
      <c r="J12" s="71">
        <f>H12</f>
        <v>2131208</v>
      </c>
      <c r="K12" s="42">
        <f>E12+G12+I12</f>
        <v>9023650.25</v>
      </c>
      <c r="L12" s="41">
        <f>F12+H12+J12</f>
        <v>6393624</v>
      </c>
      <c r="M12" s="43">
        <f>+K12/L12*100</f>
        <v>141.13514104051163</v>
      </c>
      <c r="N12" s="116">
        <f>+K12+35035912.18-1.03</f>
        <v>44059561.399999999</v>
      </c>
      <c r="O12" s="41">
        <v>25574500</v>
      </c>
      <c r="P12" s="46">
        <f>+N12/O12*100</f>
        <v>172.27926802088015</v>
      </c>
      <c r="Q12" s="19"/>
    </row>
    <row r="13" spans="3:20" ht="46.5" customHeight="1" x14ac:dyDescent="0.2">
      <c r="C13" s="20">
        <v>45</v>
      </c>
      <c r="D13" s="21" t="s">
        <v>21</v>
      </c>
      <c r="E13" s="13">
        <v>188219.96</v>
      </c>
      <c r="F13" s="13">
        <v>83333.33</v>
      </c>
      <c r="G13" s="13">
        <v>84084.11</v>
      </c>
      <c r="H13" s="13">
        <f t="shared" ref="H13:H18" si="0">F13</f>
        <v>83333.33</v>
      </c>
      <c r="I13" s="13">
        <v>111906.04</v>
      </c>
      <c r="J13" s="14">
        <f t="shared" ref="J13:J18" si="1">H13</f>
        <v>83333.33</v>
      </c>
      <c r="K13" s="15">
        <f t="shared" ref="K13:K18" si="2">E13+G13+I13</f>
        <v>384210.11</v>
      </c>
      <c r="L13" s="16">
        <f t="shared" ref="L13:L18" si="3">F13+H13+J13</f>
        <v>249999.99</v>
      </c>
      <c r="M13" s="17">
        <f>+K13/L13*100</f>
        <v>153.68405014736203</v>
      </c>
      <c r="N13" s="15">
        <f>+K13+1551670.28</f>
        <v>1935880.3900000001</v>
      </c>
      <c r="O13" s="16">
        <v>1000000</v>
      </c>
      <c r="P13" s="18">
        <f>+N13/O13*100</f>
        <v>193.58803900000001</v>
      </c>
      <c r="Q13" s="19"/>
    </row>
    <row r="14" spans="3:20" ht="46.5" customHeight="1" x14ac:dyDescent="0.2">
      <c r="C14" s="20">
        <v>49</v>
      </c>
      <c r="D14" s="58" t="s">
        <v>22</v>
      </c>
      <c r="E14" s="13">
        <v>0</v>
      </c>
      <c r="F14" s="13">
        <v>416.66</v>
      </c>
      <c r="G14" s="13">
        <v>0</v>
      </c>
      <c r="H14" s="13">
        <f t="shared" si="0"/>
        <v>416.66</v>
      </c>
      <c r="I14" s="13">
        <v>0</v>
      </c>
      <c r="J14" s="14">
        <f t="shared" si="1"/>
        <v>416.66</v>
      </c>
      <c r="K14" s="15">
        <f t="shared" si="2"/>
        <v>0</v>
      </c>
      <c r="L14" s="16">
        <f t="shared" si="3"/>
        <v>1249.98</v>
      </c>
      <c r="M14" s="17">
        <f>+K14/L14*100</f>
        <v>0</v>
      </c>
      <c r="N14" s="15">
        <v>0</v>
      </c>
      <c r="O14" s="16">
        <v>5000</v>
      </c>
      <c r="P14" s="18">
        <f>+N14/O14*100</f>
        <v>0</v>
      </c>
      <c r="Q14" s="19"/>
    </row>
    <row r="15" spans="3:20" ht="46.5" customHeight="1" x14ac:dyDescent="0.2">
      <c r="C15" s="20">
        <v>51</v>
      </c>
      <c r="D15" s="95" t="s">
        <v>23</v>
      </c>
      <c r="E15" s="13">
        <v>32149.63</v>
      </c>
      <c r="F15" s="13">
        <v>22541.66</v>
      </c>
      <c r="G15" s="13">
        <v>24256.63</v>
      </c>
      <c r="H15" s="13">
        <f t="shared" si="0"/>
        <v>22541.66</v>
      </c>
      <c r="I15" s="13">
        <v>22734.69</v>
      </c>
      <c r="J15" s="14">
        <f t="shared" si="1"/>
        <v>22541.66</v>
      </c>
      <c r="K15" s="15">
        <f t="shared" si="2"/>
        <v>79140.95</v>
      </c>
      <c r="L15" s="16">
        <f t="shared" si="3"/>
        <v>67624.98</v>
      </c>
      <c r="M15" s="17">
        <f>+K15/L15*100</f>
        <v>117.02916584966087</v>
      </c>
      <c r="N15" s="15">
        <f>+K15+327777.07</f>
        <v>406918.02</v>
      </c>
      <c r="O15" s="16">
        <v>270500</v>
      </c>
      <c r="P15" s="18">
        <f>+N15/O15*100</f>
        <v>150.43180036968579</v>
      </c>
      <c r="Q15" s="19"/>
    </row>
    <row r="16" spans="3:20" ht="46.5" customHeight="1" x14ac:dyDescent="0.2">
      <c r="C16" s="20">
        <v>61</v>
      </c>
      <c r="D16" s="95" t="s">
        <v>24</v>
      </c>
      <c r="E16" s="13">
        <v>21616.65</v>
      </c>
      <c r="F16" s="13">
        <v>4166.66</v>
      </c>
      <c r="G16" s="13">
        <v>10681.03</v>
      </c>
      <c r="H16" s="13">
        <f t="shared" si="0"/>
        <v>4166.66</v>
      </c>
      <c r="I16" s="13">
        <v>9704.7000000000007</v>
      </c>
      <c r="J16" s="14">
        <f t="shared" si="1"/>
        <v>4166.66</v>
      </c>
      <c r="K16" s="15">
        <f t="shared" si="2"/>
        <v>42002.380000000005</v>
      </c>
      <c r="L16" s="16">
        <f t="shared" si="3"/>
        <v>12499.98</v>
      </c>
      <c r="M16" s="17">
        <f>+K16/L16*100</f>
        <v>336.01957763132424</v>
      </c>
      <c r="N16" s="15">
        <f>+K16+1020857.82+133.4</f>
        <v>1062993.5999999999</v>
      </c>
      <c r="O16" s="16">
        <v>50000</v>
      </c>
      <c r="P16" s="18">
        <f>+N16/O16*100</f>
        <v>2125.9871999999996</v>
      </c>
      <c r="Q16" s="19"/>
    </row>
    <row r="17" spans="3:17" ht="46.5" customHeight="1" x14ac:dyDescent="0.2">
      <c r="C17" s="20">
        <v>82</v>
      </c>
      <c r="D17" s="21" t="s">
        <v>25</v>
      </c>
      <c r="E17" s="13">
        <v>0</v>
      </c>
      <c r="F17" s="13">
        <v>0</v>
      </c>
      <c r="G17" s="13">
        <v>336245</v>
      </c>
      <c r="H17" s="13">
        <f t="shared" si="0"/>
        <v>0</v>
      </c>
      <c r="I17" s="13">
        <v>223585</v>
      </c>
      <c r="J17" s="14">
        <f t="shared" si="1"/>
        <v>0</v>
      </c>
      <c r="K17" s="15">
        <f t="shared" si="2"/>
        <v>559830</v>
      </c>
      <c r="L17" s="16">
        <f t="shared" si="3"/>
        <v>0</v>
      </c>
      <c r="M17" s="13">
        <v>0</v>
      </c>
      <c r="N17" s="15">
        <f>+K17+515741</f>
        <v>1075571</v>
      </c>
      <c r="O17" s="16">
        <v>0</v>
      </c>
      <c r="P17" s="121">
        <v>0</v>
      </c>
      <c r="Q17" s="19"/>
    </row>
    <row r="18" spans="3:17" ht="20.100000000000001" customHeight="1" thickBot="1" x14ac:dyDescent="0.25">
      <c r="C18" s="22">
        <v>93</v>
      </c>
      <c r="D18" s="23" t="s">
        <v>26</v>
      </c>
      <c r="E18" s="101">
        <v>94291</v>
      </c>
      <c r="F18" s="101">
        <v>591666.67000000004</v>
      </c>
      <c r="G18" s="101">
        <v>0</v>
      </c>
      <c r="H18" s="101">
        <f t="shared" si="0"/>
        <v>591666.67000000004</v>
      </c>
      <c r="I18" s="101">
        <v>657160</v>
      </c>
      <c r="J18" s="117">
        <f t="shared" si="1"/>
        <v>591666.67000000004</v>
      </c>
      <c r="K18" s="82">
        <f t="shared" si="2"/>
        <v>751451</v>
      </c>
      <c r="L18" s="79">
        <f t="shared" si="3"/>
        <v>1775000.0100000002</v>
      </c>
      <c r="M18" s="110">
        <f>+K18/L18*100</f>
        <v>42.335267367125255</v>
      </c>
      <c r="N18" s="82">
        <f>+K18+2821306</f>
        <v>3572757</v>
      </c>
      <c r="O18" s="79">
        <v>7100000</v>
      </c>
      <c r="P18" s="118">
        <f>+N18/O18*100</f>
        <v>50.320521126760568</v>
      </c>
      <c r="Q18" s="19"/>
    </row>
    <row r="19" spans="3:17" ht="9.75" thickBot="1" x14ac:dyDescent="0.2"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5"/>
    </row>
    <row r="20" spans="3:17" ht="20.100000000000001" customHeight="1" thickBot="1" x14ac:dyDescent="0.25">
      <c r="C20" s="25"/>
      <c r="D20" s="26" t="s">
        <v>27</v>
      </c>
      <c r="E20" s="27">
        <f t="shared" ref="E20:L20" si="4">SUM(E12:E18)</f>
        <v>2705062.13</v>
      </c>
      <c r="F20" s="28">
        <f t="shared" si="4"/>
        <v>2833332.9800000004</v>
      </c>
      <c r="G20" s="28">
        <f t="shared" si="4"/>
        <v>3685851.4699999997</v>
      </c>
      <c r="H20" s="28">
        <f t="shared" si="4"/>
        <v>2833332.9800000004</v>
      </c>
      <c r="I20" s="28">
        <f t="shared" si="4"/>
        <v>4449371.09</v>
      </c>
      <c r="J20" s="29">
        <f t="shared" si="4"/>
        <v>2833332.9800000004</v>
      </c>
      <c r="K20" s="29">
        <f t="shared" si="4"/>
        <v>10840284.689999999</v>
      </c>
      <c r="L20" s="28">
        <f t="shared" si="4"/>
        <v>8499998.9400000013</v>
      </c>
      <c r="M20" s="29">
        <f>K20/L20*100</f>
        <v>127.53277696291099</v>
      </c>
      <c r="N20" s="27">
        <f>SUM(N12:N18)</f>
        <v>52113681.410000004</v>
      </c>
      <c r="O20" s="28">
        <f>SUM(O12:O18)</f>
        <v>34000000</v>
      </c>
      <c r="P20" s="30">
        <f>N20/O20*100</f>
        <v>153.27553355882355</v>
      </c>
      <c r="Q20" s="25"/>
    </row>
    <row r="21" spans="3:17" x14ac:dyDescent="0.15"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5"/>
    </row>
    <row r="22" spans="3:17" x14ac:dyDescent="0.15"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5"/>
    </row>
    <row r="23" spans="3:17" x14ac:dyDescent="0.15"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31"/>
      <c r="O23" s="24"/>
      <c r="P23" s="24"/>
      <c r="Q23" s="25"/>
    </row>
    <row r="24" spans="3:17" x14ac:dyDescent="0.15"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5"/>
    </row>
    <row r="25" spans="3:17" x14ac:dyDescent="0.15"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5"/>
    </row>
    <row r="26" spans="3:17" x14ac:dyDescent="0.15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</row>
    <row r="27" spans="3:17" x14ac:dyDescent="0.15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5"/>
    </row>
    <row r="28" spans="3:17" x14ac:dyDescent="0.15"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5"/>
    </row>
    <row r="29" spans="3:17" x14ac:dyDescent="0.15"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5"/>
    </row>
    <row r="30" spans="3:17" x14ac:dyDescent="0.15"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5"/>
    </row>
    <row r="31" spans="3:17" x14ac:dyDescent="0.15"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5"/>
    </row>
    <row r="32" spans="3:17" x14ac:dyDescent="0.15"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5"/>
    </row>
    <row r="33" spans="3:18" x14ac:dyDescent="0.15"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5"/>
    </row>
    <row r="34" spans="3:18" x14ac:dyDescent="0.15"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5"/>
    </row>
    <row r="35" spans="3:18" x14ac:dyDescent="0.15"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5"/>
    </row>
    <row r="36" spans="3:18" x14ac:dyDescent="0.15"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5"/>
    </row>
    <row r="37" spans="3:18" x14ac:dyDescent="0.15"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5"/>
    </row>
    <row r="38" spans="3:18" x14ac:dyDescent="0.15"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5"/>
    </row>
    <row r="39" spans="3:18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5"/>
    </row>
    <row r="40" spans="3:18" ht="9.75" thickBot="1" x14ac:dyDescent="0.2">
      <c r="C40" s="24"/>
      <c r="D40" s="24"/>
      <c r="E40" s="24"/>
      <c r="F40" s="24"/>
      <c r="G40" s="24"/>
      <c r="H40" s="24"/>
      <c r="I40" s="24"/>
      <c r="J40" s="24"/>
      <c r="K40" s="31"/>
      <c r="L40" s="32"/>
      <c r="M40" s="24"/>
      <c r="N40" s="24"/>
      <c r="O40" s="24"/>
      <c r="P40" s="24"/>
      <c r="Q40" s="25"/>
    </row>
    <row r="41" spans="3:18" ht="17.25" customHeight="1" thickBot="1" x14ac:dyDescent="0.2">
      <c r="C41" s="122" t="s">
        <v>28</v>
      </c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4"/>
      <c r="Q41" s="25"/>
    </row>
    <row r="42" spans="3:18" ht="19.5" customHeight="1" thickBot="1" x14ac:dyDescent="0.2">
      <c r="C42" s="139" t="s">
        <v>29</v>
      </c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1"/>
      <c r="Q42" s="25"/>
    </row>
    <row r="43" spans="3:18" ht="27" customHeight="1" thickBot="1" x14ac:dyDescent="0.2">
      <c r="C43" s="133" t="s">
        <v>9</v>
      </c>
      <c r="D43" s="134"/>
      <c r="E43" s="33" t="s">
        <v>10</v>
      </c>
      <c r="F43" s="33" t="s">
        <v>56</v>
      </c>
      <c r="G43" s="33" t="s">
        <v>10</v>
      </c>
      <c r="H43" s="8" t="s">
        <v>57</v>
      </c>
      <c r="I43" s="33" t="s">
        <v>10</v>
      </c>
      <c r="J43" s="8" t="s">
        <v>58</v>
      </c>
      <c r="K43" s="135" t="s">
        <v>11</v>
      </c>
      <c r="L43" s="136"/>
      <c r="M43" s="34" t="s">
        <v>12</v>
      </c>
      <c r="N43" s="137" t="s">
        <v>13</v>
      </c>
      <c r="O43" s="138"/>
      <c r="P43" s="35" t="s">
        <v>12</v>
      </c>
      <c r="Q43" s="25"/>
    </row>
    <row r="44" spans="3:18" ht="41.25" customHeight="1" thickBot="1" x14ac:dyDescent="0.2">
      <c r="C44" s="36" t="s">
        <v>14</v>
      </c>
      <c r="D44" s="36" t="s">
        <v>15</v>
      </c>
      <c r="E44" s="36" t="s">
        <v>16</v>
      </c>
      <c r="F44" s="36" t="s">
        <v>17</v>
      </c>
      <c r="G44" s="36" t="s">
        <v>16</v>
      </c>
      <c r="H44" s="36" t="s">
        <v>17</v>
      </c>
      <c r="I44" s="36" t="s">
        <v>16</v>
      </c>
      <c r="J44" s="36" t="s">
        <v>17</v>
      </c>
      <c r="K44" s="36" t="s">
        <v>16</v>
      </c>
      <c r="L44" s="36" t="s">
        <v>17</v>
      </c>
      <c r="M44" s="37" t="s">
        <v>18</v>
      </c>
      <c r="N44" s="36" t="s">
        <v>16</v>
      </c>
      <c r="O44" s="36" t="s">
        <v>17</v>
      </c>
      <c r="P44" s="36" t="s">
        <v>30</v>
      </c>
      <c r="Q44" s="38"/>
      <c r="R44" s="12"/>
    </row>
    <row r="45" spans="3:18" s="47" customFormat="1" ht="20.100000000000001" customHeight="1" x14ac:dyDescent="0.2">
      <c r="C45" s="39" t="s">
        <v>31</v>
      </c>
      <c r="D45" s="40" t="s">
        <v>32</v>
      </c>
      <c r="E45" s="41">
        <v>1002127.64</v>
      </c>
      <c r="F45" s="69">
        <v>1172666.68</v>
      </c>
      <c r="G45" s="119">
        <v>997259.47</v>
      </c>
      <c r="H45" s="69">
        <f>+F45</f>
        <v>1172666.68</v>
      </c>
      <c r="I45" s="119">
        <v>2024901.08</v>
      </c>
      <c r="J45" s="41">
        <f t="shared" ref="J45:J50" si="5">H45</f>
        <v>1172666.68</v>
      </c>
      <c r="K45" s="42">
        <f t="shared" ref="K45:L50" si="6">+E45+G45+I45</f>
        <v>4024288.19</v>
      </c>
      <c r="L45" s="41">
        <f t="shared" si="6"/>
        <v>3518000.04</v>
      </c>
      <c r="M45" s="43">
        <f>+K45/L45*100</f>
        <v>114.39136282670424</v>
      </c>
      <c r="N45" s="44">
        <f>+K45+11702253.13</f>
        <v>15726541.32</v>
      </c>
      <c r="O45" s="45">
        <v>14072000</v>
      </c>
      <c r="P45" s="46">
        <f>N45*100/O45</f>
        <v>111.75768419556566</v>
      </c>
      <c r="Q45" s="24"/>
    </row>
    <row r="46" spans="3:18" s="47" customFormat="1" ht="20.100000000000001" customHeight="1" x14ac:dyDescent="0.2">
      <c r="C46" s="48" t="s">
        <v>33</v>
      </c>
      <c r="D46" s="49" t="s">
        <v>34</v>
      </c>
      <c r="E46" s="16">
        <v>97485.01</v>
      </c>
      <c r="F46" s="106">
        <v>257833.36</v>
      </c>
      <c r="G46" s="109">
        <v>264028.84999999998</v>
      </c>
      <c r="H46" s="106">
        <f>+F46</f>
        <v>257833.36</v>
      </c>
      <c r="I46" s="109">
        <v>231036.21</v>
      </c>
      <c r="J46" s="16">
        <f>H46</f>
        <v>257833.36</v>
      </c>
      <c r="K46" s="50">
        <f t="shared" si="6"/>
        <v>592550.06999999995</v>
      </c>
      <c r="L46" s="51">
        <f t="shared" si="6"/>
        <v>773500.08</v>
      </c>
      <c r="M46" s="17">
        <f>+K46/L46*100</f>
        <v>76.606335968316898</v>
      </c>
      <c r="N46" s="52">
        <f>+K46+2818535.85</f>
        <v>3411085.92</v>
      </c>
      <c r="O46" s="53">
        <v>3094000</v>
      </c>
      <c r="P46" s="54">
        <f>N46*100/O46</f>
        <v>110.24841370394311</v>
      </c>
      <c r="Q46" s="24"/>
    </row>
    <row r="47" spans="3:18" s="47" customFormat="1" ht="20.100000000000001" customHeight="1" x14ac:dyDescent="0.2">
      <c r="C47" s="55" t="s">
        <v>35</v>
      </c>
      <c r="D47" s="56" t="s">
        <v>36</v>
      </c>
      <c r="E47" s="51">
        <v>2380743.5699999998</v>
      </c>
      <c r="F47" s="106">
        <v>1172000.06</v>
      </c>
      <c r="G47" s="76">
        <v>2041587.91</v>
      </c>
      <c r="H47" s="75">
        <f>+F47</f>
        <v>1172000.06</v>
      </c>
      <c r="I47" s="76">
        <v>2138771.58</v>
      </c>
      <c r="J47" s="51">
        <f t="shared" si="5"/>
        <v>1172000.06</v>
      </c>
      <c r="K47" s="50">
        <f t="shared" si="6"/>
        <v>6561103.0599999996</v>
      </c>
      <c r="L47" s="51">
        <f t="shared" si="6"/>
        <v>3516000.18</v>
      </c>
      <c r="M47" s="17">
        <f>+K47/L47*100</f>
        <v>186.60701718166578</v>
      </c>
      <c r="N47" s="52">
        <f>18499039.91+K47</f>
        <v>25060142.969999999</v>
      </c>
      <c r="O47" s="53">
        <v>14064000</v>
      </c>
      <c r="P47" s="54">
        <f>N47*100/O47</f>
        <v>178.18645456484643</v>
      </c>
      <c r="Q47" s="24"/>
      <c r="R47" s="57"/>
    </row>
    <row r="48" spans="3:18" s="47" customFormat="1" ht="32.25" customHeight="1" x14ac:dyDescent="0.2">
      <c r="C48" s="55" t="s">
        <v>37</v>
      </c>
      <c r="D48" s="58" t="s">
        <v>38</v>
      </c>
      <c r="E48" s="51">
        <v>113772.12</v>
      </c>
      <c r="F48" s="106">
        <v>200000</v>
      </c>
      <c r="G48" s="76">
        <v>219934.94</v>
      </c>
      <c r="H48" s="75">
        <f>+F48</f>
        <v>200000</v>
      </c>
      <c r="I48" s="76">
        <v>218304.44</v>
      </c>
      <c r="J48" s="51">
        <f t="shared" si="5"/>
        <v>200000</v>
      </c>
      <c r="K48" s="50">
        <f t="shared" si="6"/>
        <v>552011.5</v>
      </c>
      <c r="L48" s="51">
        <f t="shared" si="6"/>
        <v>600000</v>
      </c>
      <c r="M48" s="17">
        <f>+K48/L48*100</f>
        <v>92.001916666666673</v>
      </c>
      <c r="N48" s="52">
        <f>2126081.12+K48+2</f>
        <v>2678094.62</v>
      </c>
      <c r="O48" s="53">
        <v>2400000</v>
      </c>
      <c r="P48" s="54">
        <f>N48*100/O48</f>
        <v>111.58727583333334</v>
      </c>
      <c r="Q48" s="24"/>
    </row>
    <row r="49" spans="3:17" s="47" customFormat="1" ht="26.25" customHeight="1" x14ac:dyDescent="0.2">
      <c r="C49" s="20">
        <v>5000</v>
      </c>
      <c r="D49" s="96" t="s">
        <v>39</v>
      </c>
      <c r="E49" s="51">
        <v>0</v>
      </c>
      <c r="F49" s="106">
        <v>30833.34</v>
      </c>
      <c r="G49" s="76">
        <v>0</v>
      </c>
      <c r="H49" s="75">
        <f t="shared" ref="H49" si="7">F49</f>
        <v>30833.34</v>
      </c>
      <c r="I49" s="76">
        <v>194622.63</v>
      </c>
      <c r="J49" s="51">
        <f t="shared" si="5"/>
        <v>30833.34</v>
      </c>
      <c r="K49" s="50">
        <f t="shared" si="6"/>
        <v>194622.63</v>
      </c>
      <c r="L49" s="51">
        <f t="shared" si="6"/>
        <v>92500.02</v>
      </c>
      <c r="M49" s="17">
        <f>+K49/L49*100</f>
        <v>210.40279775074643</v>
      </c>
      <c r="N49" s="52">
        <f>310163.92+K49</f>
        <v>504786.55</v>
      </c>
      <c r="O49" s="53">
        <v>370000</v>
      </c>
      <c r="P49" s="54">
        <f>N49*100/O49</f>
        <v>136.42879729729731</v>
      </c>
      <c r="Q49" s="24"/>
    </row>
    <row r="50" spans="3:17" ht="19.5" customHeight="1" thickBot="1" x14ac:dyDescent="0.25">
      <c r="C50" s="22">
        <v>6000</v>
      </c>
      <c r="D50" s="59" t="s">
        <v>40</v>
      </c>
      <c r="E50" s="79">
        <v>653332.74</v>
      </c>
      <c r="F50" s="80">
        <v>0</v>
      </c>
      <c r="G50" s="81">
        <v>0</v>
      </c>
      <c r="H50" s="80">
        <v>0</v>
      </c>
      <c r="I50" s="81">
        <v>240222.28</v>
      </c>
      <c r="J50" s="79">
        <f t="shared" si="5"/>
        <v>0</v>
      </c>
      <c r="K50" s="82">
        <f t="shared" si="6"/>
        <v>893555.02</v>
      </c>
      <c r="L50" s="79">
        <f t="shared" si="6"/>
        <v>0</v>
      </c>
      <c r="M50" s="113">
        <v>0</v>
      </c>
      <c r="N50" s="111">
        <f>0+K50</f>
        <v>893555.02</v>
      </c>
      <c r="O50" s="112">
        <v>0</v>
      </c>
      <c r="P50" s="113">
        <v>0</v>
      </c>
      <c r="Q50" s="24"/>
    </row>
    <row r="51" spans="3:17" ht="9.75" thickBot="1" x14ac:dyDescent="0.2"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</row>
    <row r="52" spans="3:17" ht="20.100000000000001" customHeight="1" thickBot="1" x14ac:dyDescent="0.25">
      <c r="C52" s="25"/>
      <c r="D52" s="26" t="s">
        <v>27</v>
      </c>
      <c r="E52" s="27">
        <f t="shared" ref="E52:L52" si="8">SUM(E45:E50)</f>
        <v>4247461.08</v>
      </c>
      <c r="F52" s="28">
        <f t="shared" si="8"/>
        <v>2833333.44</v>
      </c>
      <c r="G52" s="28">
        <f>SUM(G45:G50)</f>
        <v>3522811.1699999995</v>
      </c>
      <c r="H52" s="28">
        <f t="shared" si="8"/>
        <v>2833333.44</v>
      </c>
      <c r="I52" s="28">
        <f t="shared" si="8"/>
        <v>5047858.2200000007</v>
      </c>
      <c r="J52" s="30">
        <f t="shared" si="8"/>
        <v>2833333.44</v>
      </c>
      <c r="K52" s="27">
        <f t="shared" si="8"/>
        <v>12818130.470000001</v>
      </c>
      <c r="L52" s="28">
        <f t="shared" si="8"/>
        <v>8500000.3200000003</v>
      </c>
      <c r="M52" s="30">
        <f>K52*100/L52</f>
        <v>150.80152926394243</v>
      </c>
      <c r="N52" s="27">
        <f>SUM(N45:N50)</f>
        <v>48274206.399999999</v>
      </c>
      <c r="O52" s="28">
        <f>SUM(O45:O50)</f>
        <v>34000000</v>
      </c>
      <c r="P52" s="30">
        <f>N52*100/O52</f>
        <v>141.98295999999999</v>
      </c>
      <c r="Q52" s="24"/>
    </row>
    <row r="53" spans="3:17" ht="15" customHeight="1" x14ac:dyDescent="0.15">
      <c r="C53" s="24"/>
      <c r="D53" s="24"/>
      <c r="E53" s="24"/>
      <c r="F53" s="24"/>
      <c r="G53" s="24"/>
      <c r="H53" s="24"/>
      <c r="I53" s="24"/>
      <c r="J53" s="24"/>
      <c r="K53" s="24" t="s">
        <v>0</v>
      </c>
      <c r="L53" s="24"/>
      <c r="M53" s="24"/>
      <c r="N53" s="24"/>
      <c r="O53" s="24"/>
      <c r="P53" s="24"/>
      <c r="Q53" s="24"/>
    </row>
    <row r="54" spans="3:17" ht="18" customHeight="1" x14ac:dyDescent="0.15"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</row>
    <row r="55" spans="3:17" ht="12.75" x14ac:dyDescent="0.2">
      <c r="C55" s="142" t="s">
        <v>1</v>
      </c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24"/>
    </row>
    <row r="56" spans="3:17" ht="12" x14ac:dyDescent="0.2">
      <c r="C56" s="61"/>
      <c r="D56" s="24"/>
      <c r="E56" s="62"/>
      <c r="F56" s="62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</row>
    <row r="57" spans="3:17" ht="12" x14ac:dyDescent="0.2">
      <c r="C57" s="61"/>
      <c r="D57" s="24"/>
      <c r="E57" s="24"/>
      <c r="F57" s="24"/>
      <c r="G57" s="24"/>
      <c r="H57" s="63" t="s">
        <v>2</v>
      </c>
      <c r="I57" s="24"/>
      <c r="J57" s="24"/>
      <c r="K57" s="24"/>
      <c r="L57" s="24"/>
      <c r="M57" s="24"/>
      <c r="N57" s="24"/>
      <c r="O57" s="24"/>
      <c r="P57" s="24"/>
      <c r="Q57" s="24"/>
    </row>
    <row r="58" spans="3:17" ht="15.75" customHeight="1" x14ac:dyDescent="0.2">
      <c r="C58" s="61"/>
      <c r="D58" s="24"/>
      <c r="E58" s="24"/>
      <c r="F58" s="24"/>
      <c r="G58" s="24"/>
      <c r="H58" s="63" t="s">
        <v>3</v>
      </c>
      <c r="I58" s="25"/>
      <c r="J58" s="25"/>
      <c r="K58" s="25"/>
      <c r="L58" s="25"/>
      <c r="M58" s="24"/>
      <c r="N58" s="24"/>
      <c r="O58" s="24"/>
      <c r="P58" s="24"/>
      <c r="Q58" s="24"/>
    </row>
    <row r="59" spans="3:17" ht="17.25" customHeight="1" x14ac:dyDescent="0.2">
      <c r="C59" s="61"/>
      <c r="D59" s="62" t="s">
        <v>41</v>
      </c>
      <c r="E59" s="24"/>
      <c r="F59" s="24"/>
      <c r="G59" s="24"/>
      <c r="H59" s="63" t="s">
        <v>5</v>
      </c>
      <c r="I59" s="64" t="s">
        <v>6</v>
      </c>
      <c r="J59" s="64"/>
      <c r="K59" s="64"/>
      <c r="L59" s="64"/>
      <c r="M59" s="24"/>
      <c r="N59" s="24"/>
      <c r="O59" s="24"/>
      <c r="P59" s="24"/>
      <c r="Q59" s="24"/>
    </row>
    <row r="60" spans="3:17" ht="13.5" customHeight="1" x14ac:dyDescent="0.15">
      <c r="C60" s="24"/>
      <c r="D60" s="24"/>
      <c r="E60" s="24"/>
      <c r="F60" s="24"/>
      <c r="G60" s="24"/>
      <c r="H60" s="63" t="s">
        <v>7</v>
      </c>
      <c r="I60" s="7" t="s">
        <v>55</v>
      </c>
      <c r="J60" s="65"/>
      <c r="K60" s="65"/>
      <c r="L60" s="65"/>
      <c r="M60" s="24"/>
      <c r="N60" s="24"/>
      <c r="O60" s="24"/>
      <c r="P60" s="24"/>
      <c r="Q60" s="24"/>
    </row>
    <row r="61" spans="3:17" ht="13.5" customHeight="1" x14ac:dyDescent="0.15">
      <c r="C61" s="24"/>
      <c r="D61" s="24"/>
      <c r="E61" s="24"/>
      <c r="F61" s="24"/>
      <c r="G61" s="24"/>
      <c r="H61" s="63"/>
      <c r="I61" s="25"/>
      <c r="J61" s="25"/>
      <c r="K61" s="25"/>
      <c r="L61" s="25"/>
      <c r="M61" s="24"/>
      <c r="N61" s="24"/>
      <c r="O61" s="24"/>
      <c r="P61" s="24"/>
      <c r="Q61" s="24"/>
    </row>
    <row r="62" spans="3:17" ht="13.5" customHeight="1" thickBot="1" x14ac:dyDescent="0.2">
      <c r="C62" s="24"/>
      <c r="D62" s="24"/>
      <c r="E62" s="24"/>
      <c r="F62" s="24"/>
      <c r="G62" s="24"/>
      <c r="H62" s="63"/>
      <c r="I62" s="25"/>
      <c r="J62" s="25"/>
      <c r="K62" s="25"/>
      <c r="L62" s="25"/>
      <c r="M62" s="24"/>
      <c r="N62" s="24"/>
      <c r="O62" s="24"/>
      <c r="P62" s="24"/>
      <c r="Q62" s="24"/>
    </row>
    <row r="63" spans="3:17" ht="24" customHeight="1" thickBot="1" x14ac:dyDescent="0.2">
      <c r="C63" s="139" t="s">
        <v>42</v>
      </c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1"/>
      <c r="Q63" s="24"/>
    </row>
    <row r="64" spans="3:17" ht="41.25" customHeight="1" thickBot="1" x14ac:dyDescent="0.2">
      <c r="C64" s="133" t="s">
        <v>9</v>
      </c>
      <c r="D64" s="134"/>
      <c r="E64" s="33" t="s">
        <v>10</v>
      </c>
      <c r="F64" s="33" t="s">
        <v>56</v>
      </c>
      <c r="G64" s="33" t="s">
        <v>10</v>
      </c>
      <c r="H64" s="8" t="s">
        <v>57</v>
      </c>
      <c r="I64" s="33" t="s">
        <v>10</v>
      </c>
      <c r="J64" s="8" t="s">
        <v>58</v>
      </c>
      <c r="K64" s="135" t="s">
        <v>11</v>
      </c>
      <c r="L64" s="136"/>
      <c r="M64" s="34" t="s">
        <v>12</v>
      </c>
      <c r="N64" s="137" t="s">
        <v>13</v>
      </c>
      <c r="O64" s="138"/>
      <c r="P64" s="35" t="s">
        <v>12</v>
      </c>
      <c r="Q64" s="24"/>
    </row>
    <row r="65" spans="3:20" ht="57" customHeight="1" thickBot="1" x14ac:dyDescent="0.2">
      <c r="C65" s="36" t="s">
        <v>14</v>
      </c>
      <c r="D65" s="36" t="s">
        <v>15</v>
      </c>
      <c r="E65" s="36" t="s">
        <v>16</v>
      </c>
      <c r="F65" s="36" t="s">
        <v>17</v>
      </c>
      <c r="G65" s="36" t="s">
        <v>16</v>
      </c>
      <c r="H65" s="36" t="s">
        <v>17</v>
      </c>
      <c r="I65" s="36" t="s">
        <v>16</v>
      </c>
      <c r="J65" s="36" t="s">
        <v>17</v>
      </c>
      <c r="K65" s="36" t="s">
        <v>16</v>
      </c>
      <c r="L65" s="36" t="s">
        <v>17</v>
      </c>
      <c r="M65" s="37" t="s">
        <v>18</v>
      </c>
      <c r="N65" s="36" t="s">
        <v>16</v>
      </c>
      <c r="O65" s="36" t="s">
        <v>17</v>
      </c>
      <c r="P65" s="36" t="s">
        <v>30</v>
      </c>
      <c r="Q65" s="38"/>
      <c r="R65" s="12"/>
      <c r="S65" s="12"/>
      <c r="T65" s="12"/>
    </row>
    <row r="66" spans="3:20" s="47" customFormat="1" ht="24.75" customHeight="1" x14ac:dyDescent="0.2">
      <c r="C66" s="66" t="s">
        <v>43</v>
      </c>
      <c r="D66" s="67" t="s">
        <v>44</v>
      </c>
      <c r="E66" s="68">
        <v>393959.38</v>
      </c>
      <c r="F66" s="105">
        <v>144083.32999999999</v>
      </c>
      <c r="G66" s="70">
        <v>81463.58</v>
      </c>
      <c r="H66" s="105">
        <f>F66</f>
        <v>144083.32999999999</v>
      </c>
      <c r="I66" s="70">
        <v>124852.34</v>
      </c>
      <c r="J66" s="69">
        <f t="shared" ref="J66:J70" si="9">H66</f>
        <v>144083.32999999999</v>
      </c>
      <c r="K66" s="70">
        <f>E66+G66+I66</f>
        <v>600275.30000000005</v>
      </c>
      <c r="L66" s="104">
        <f t="shared" ref="L66:L69" si="10">+F66+H66+J66</f>
        <v>432249.99</v>
      </c>
      <c r="M66" s="69">
        <f>K66/L66*100</f>
        <v>138.87225306818399</v>
      </c>
      <c r="N66" s="70">
        <f>1222044.1+K66</f>
        <v>1822319.4000000001</v>
      </c>
      <c r="O66" s="68">
        <v>1729000</v>
      </c>
      <c r="P66" s="69">
        <f>N66/O66*100</f>
        <v>105.39730480046271</v>
      </c>
      <c r="Q66" s="19"/>
      <c r="R66" s="72"/>
    </row>
    <row r="67" spans="3:20" s="47" customFormat="1" ht="24.75" customHeight="1" x14ac:dyDescent="0.2">
      <c r="C67" s="73" t="s">
        <v>45</v>
      </c>
      <c r="D67" s="74" t="s">
        <v>44</v>
      </c>
      <c r="E67" s="51">
        <v>0</v>
      </c>
      <c r="F67" s="75">
        <v>3333.33</v>
      </c>
      <c r="G67" s="76">
        <v>0</v>
      </c>
      <c r="H67" s="75">
        <f t="shared" ref="H67:H70" si="11">F67</f>
        <v>3333.33</v>
      </c>
      <c r="I67" s="76">
        <v>0</v>
      </c>
      <c r="J67" s="75">
        <f t="shared" si="9"/>
        <v>3333.33</v>
      </c>
      <c r="K67" s="76">
        <v>10023.77</v>
      </c>
      <c r="L67" s="60">
        <f t="shared" si="10"/>
        <v>9999.99</v>
      </c>
      <c r="M67" s="75">
        <f>K67/L67*100</f>
        <v>100.23780023780024</v>
      </c>
      <c r="N67" s="109">
        <v>10023.77</v>
      </c>
      <c r="O67" s="51">
        <v>40000</v>
      </c>
      <c r="P67" s="75">
        <f t="shared" ref="P67:P69" si="12">N67/O67*100</f>
        <v>25.059425000000001</v>
      </c>
      <c r="Q67" s="19"/>
      <c r="R67" s="72"/>
    </row>
    <row r="68" spans="3:20" s="47" customFormat="1" ht="23.25" customHeight="1" x14ac:dyDescent="0.2">
      <c r="C68" s="100" t="s">
        <v>46</v>
      </c>
      <c r="D68" s="97" t="s">
        <v>44</v>
      </c>
      <c r="E68" s="16">
        <v>380094.22</v>
      </c>
      <c r="F68" s="106">
        <v>627583.32999999996</v>
      </c>
      <c r="G68" s="109">
        <v>575034.31000000006</v>
      </c>
      <c r="H68" s="106">
        <f t="shared" si="11"/>
        <v>627583.32999999996</v>
      </c>
      <c r="I68" s="109">
        <v>976960.12</v>
      </c>
      <c r="J68" s="106">
        <f t="shared" si="9"/>
        <v>627583.32999999996</v>
      </c>
      <c r="K68" s="76">
        <f>E68+G68+I68</f>
        <v>1932088.65</v>
      </c>
      <c r="L68" s="60">
        <f>+F68+H68+J68</f>
        <v>1882749.9899999998</v>
      </c>
      <c r="M68" s="106">
        <f>K68/L68*100</f>
        <v>102.62056355129765</v>
      </c>
      <c r="N68" s="109">
        <v>7655031.1900000004</v>
      </c>
      <c r="O68" s="16">
        <v>7531000</v>
      </c>
      <c r="P68" s="106">
        <f t="shared" si="12"/>
        <v>101.64694184039304</v>
      </c>
      <c r="Q68" s="19"/>
      <c r="R68" s="72"/>
    </row>
    <row r="69" spans="3:20" s="47" customFormat="1" ht="23.25" customHeight="1" x14ac:dyDescent="0.2">
      <c r="C69" s="100" t="s">
        <v>47</v>
      </c>
      <c r="D69" s="99" t="s">
        <v>44</v>
      </c>
      <c r="E69" s="16">
        <v>2740162.48</v>
      </c>
      <c r="F69" s="106">
        <v>1952166.66</v>
      </c>
      <c r="G69" s="109">
        <v>2670686.89</v>
      </c>
      <c r="H69" s="106">
        <f t="shared" si="11"/>
        <v>1952166.66</v>
      </c>
      <c r="I69" s="109">
        <v>4186972.76</v>
      </c>
      <c r="J69" s="106">
        <f t="shared" si="9"/>
        <v>1952166.66</v>
      </c>
      <c r="K69" s="109">
        <f>E69+G69+I69</f>
        <v>9597822.129999999</v>
      </c>
      <c r="L69" s="60">
        <f t="shared" si="10"/>
        <v>5856499.9799999995</v>
      </c>
      <c r="M69" s="106">
        <f>K69/L69*100</f>
        <v>163.88324362292579</v>
      </c>
      <c r="N69" s="109">
        <f>25162658.9+K69</f>
        <v>34760481.030000001</v>
      </c>
      <c r="O69" s="16">
        <v>23426000</v>
      </c>
      <c r="P69" s="106">
        <f t="shared" si="12"/>
        <v>148.38419290531888</v>
      </c>
      <c r="Q69" s="19"/>
      <c r="R69" s="72"/>
    </row>
    <row r="70" spans="3:20" ht="23.25" customHeight="1" thickBot="1" x14ac:dyDescent="0.25">
      <c r="C70" s="77" t="s">
        <v>48</v>
      </c>
      <c r="D70" s="98" t="s">
        <v>44</v>
      </c>
      <c r="E70" s="101">
        <v>79912.259999999995</v>
      </c>
      <c r="F70" s="103">
        <v>106166.66</v>
      </c>
      <c r="G70" s="108">
        <v>195626.39</v>
      </c>
      <c r="H70" s="103">
        <f t="shared" si="11"/>
        <v>106166.66</v>
      </c>
      <c r="I70" s="108">
        <v>368832.57</v>
      </c>
      <c r="J70" s="103">
        <f t="shared" si="9"/>
        <v>106166.66</v>
      </c>
      <c r="K70" s="108">
        <f>E70+G70+I70</f>
        <v>644371.22</v>
      </c>
      <c r="L70" s="79">
        <f>+F70+H70+J70</f>
        <v>318499.98</v>
      </c>
      <c r="M70" s="103">
        <f t="shared" ref="M70" si="13">K70/L70*100</f>
        <v>202.31436749226796</v>
      </c>
      <c r="N70" s="108">
        <f>1854101.71+K70</f>
        <v>2498472.9299999997</v>
      </c>
      <c r="O70" s="101">
        <v>1274000</v>
      </c>
      <c r="P70" s="103">
        <f>N70/O70*100</f>
        <v>196.11247488226059</v>
      </c>
      <c r="Q70" s="19"/>
      <c r="R70" s="5"/>
    </row>
    <row r="71" spans="3:20" ht="23.25" customHeight="1" thickBot="1" x14ac:dyDescent="0.25">
      <c r="C71" s="83"/>
      <c r="D71" s="84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19"/>
      <c r="R71" s="5"/>
    </row>
    <row r="72" spans="3:20" ht="23.25" customHeight="1" x14ac:dyDescent="0.2">
      <c r="C72" s="66" t="s">
        <v>49</v>
      </c>
      <c r="D72" s="67" t="s">
        <v>50</v>
      </c>
      <c r="E72" s="68">
        <v>0</v>
      </c>
      <c r="F72" s="105">
        <v>44487</v>
      </c>
      <c r="G72" s="70">
        <v>0</v>
      </c>
      <c r="H72" s="68">
        <v>44847</v>
      </c>
      <c r="I72" s="68">
        <v>0</v>
      </c>
      <c r="J72" s="69">
        <v>44847</v>
      </c>
      <c r="K72" s="70">
        <f>+E72+G72+I72</f>
        <v>0</v>
      </c>
      <c r="L72" s="104">
        <f>+F72+H72+J72</f>
        <v>134181</v>
      </c>
      <c r="M72" s="69">
        <f>K72/L72*100</f>
        <v>0</v>
      </c>
      <c r="N72" s="70">
        <f>+K72+460212.99</f>
        <v>460212.99</v>
      </c>
      <c r="O72" s="68">
        <v>0</v>
      </c>
      <c r="P72" s="105">
        <f>N72*O72*100</f>
        <v>0</v>
      </c>
      <c r="Q72" s="19"/>
      <c r="R72" s="5"/>
    </row>
    <row r="73" spans="3:20" ht="24.75" customHeight="1" x14ac:dyDescent="0.2">
      <c r="C73" s="73">
        <v>18</v>
      </c>
      <c r="D73" s="74" t="s">
        <v>51</v>
      </c>
      <c r="E73" s="51">
        <v>653332.74</v>
      </c>
      <c r="F73" s="75">
        <v>169808.46</v>
      </c>
      <c r="G73" s="76">
        <v>0</v>
      </c>
      <c r="H73" s="51">
        <v>169808.46</v>
      </c>
      <c r="I73" s="51">
        <v>240222.28</v>
      </c>
      <c r="J73" s="75">
        <v>169808.46</v>
      </c>
      <c r="K73" s="76">
        <f>+E73+G73+I73</f>
        <v>893555.02</v>
      </c>
      <c r="L73" s="60">
        <f t="shared" ref="L73:L76" si="14">+F73+H73+J73</f>
        <v>509425.38</v>
      </c>
      <c r="M73" s="106">
        <v>0</v>
      </c>
      <c r="N73" s="76">
        <f>+K73+37200</f>
        <v>930755.02</v>
      </c>
      <c r="O73" s="51">
        <v>0</v>
      </c>
      <c r="P73" s="106">
        <f t="shared" ref="P73:P76" si="15">N73*O73*100</f>
        <v>0</v>
      </c>
      <c r="Q73" s="25"/>
      <c r="R73" s="5"/>
    </row>
    <row r="74" spans="3:20" ht="22.5" customHeight="1" x14ac:dyDescent="0.2">
      <c r="C74" s="73">
        <v>19</v>
      </c>
      <c r="D74" s="74" t="s">
        <v>52</v>
      </c>
      <c r="E74" s="16">
        <v>0</v>
      </c>
      <c r="F74" s="106">
        <v>62656.21</v>
      </c>
      <c r="G74" s="109">
        <v>0</v>
      </c>
      <c r="H74" s="16">
        <v>62656.21</v>
      </c>
      <c r="I74" s="16">
        <v>0</v>
      </c>
      <c r="J74" s="106">
        <v>62656.21</v>
      </c>
      <c r="K74" s="76">
        <f>+E74+G74+I74</f>
        <v>0</v>
      </c>
      <c r="L74" s="60">
        <f t="shared" si="14"/>
        <v>187968.63</v>
      </c>
      <c r="M74" s="106">
        <v>0</v>
      </c>
      <c r="N74" s="109">
        <v>136910.07</v>
      </c>
      <c r="O74" s="51">
        <v>0</v>
      </c>
      <c r="P74" s="107">
        <f t="shared" si="15"/>
        <v>0</v>
      </c>
      <c r="Q74" s="25"/>
      <c r="R74" s="5"/>
    </row>
    <row r="75" spans="3:20" ht="29.25" customHeight="1" x14ac:dyDescent="0.2">
      <c r="C75" s="73">
        <v>20</v>
      </c>
      <c r="D75" s="74" t="s">
        <v>53</v>
      </c>
      <c r="E75" s="16">
        <v>0</v>
      </c>
      <c r="F75" s="106">
        <v>44256.41</v>
      </c>
      <c r="G75" s="109">
        <v>0</v>
      </c>
      <c r="H75" s="16">
        <v>44256.41</v>
      </c>
      <c r="I75" s="16">
        <v>0</v>
      </c>
      <c r="J75" s="106">
        <v>44256.41</v>
      </c>
      <c r="K75" s="109">
        <f>+E75+G75+I75</f>
        <v>0</v>
      </c>
      <c r="L75" s="60">
        <f t="shared" si="14"/>
        <v>132769.23000000001</v>
      </c>
      <c r="M75" s="75">
        <v>0</v>
      </c>
      <c r="N75" s="120">
        <v>0</v>
      </c>
      <c r="O75" s="51">
        <v>0</v>
      </c>
      <c r="P75" s="106">
        <f t="shared" si="15"/>
        <v>0</v>
      </c>
      <c r="Q75" s="25"/>
      <c r="R75" s="5"/>
    </row>
    <row r="76" spans="3:20" ht="29.25" customHeight="1" thickBot="1" x14ac:dyDescent="0.25">
      <c r="C76" s="102">
        <v>21</v>
      </c>
      <c r="D76" s="78" t="s">
        <v>54</v>
      </c>
      <c r="E76" s="101">
        <v>0</v>
      </c>
      <c r="F76" s="103">
        <v>26995</v>
      </c>
      <c r="G76" s="108">
        <v>0</v>
      </c>
      <c r="H76" s="101">
        <v>26995</v>
      </c>
      <c r="I76" s="101">
        <v>0</v>
      </c>
      <c r="J76" s="103">
        <v>26995</v>
      </c>
      <c r="K76" s="108">
        <f>+E76+G76+I76</f>
        <v>0</v>
      </c>
      <c r="L76" s="79">
        <f t="shared" si="14"/>
        <v>80985</v>
      </c>
      <c r="M76" s="80">
        <v>0</v>
      </c>
      <c r="N76" s="108">
        <v>0</v>
      </c>
      <c r="O76" s="79">
        <v>0</v>
      </c>
      <c r="P76" s="103">
        <f t="shared" si="15"/>
        <v>0</v>
      </c>
      <c r="Q76" s="25"/>
      <c r="R76" s="5"/>
    </row>
    <row r="77" spans="3:20" ht="11.25" x14ac:dyDescent="0.2">
      <c r="C77" s="24"/>
      <c r="D77" s="24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25"/>
      <c r="R77" s="5"/>
    </row>
    <row r="78" spans="3:20" ht="12" thickBot="1" x14ac:dyDescent="0.25">
      <c r="E78" s="86">
        <f>SUM(E66:E70)</f>
        <v>3594128.34</v>
      </c>
      <c r="F78" s="87">
        <f t="shared" ref="F78:L78" si="16">SUM(F66:F77)</f>
        <v>3181536.39</v>
      </c>
      <c r="G78" s="88">
        <f t="shared" si="16"/>
        <v>3522811.1700000004</v>
      </c>
      <c r="H78" s="88">
        <f t="shared" si="16"/>
        <v>3181896.39</v>
      </c>
      <c r="I78" s="88">
        <f t="shared" si="16"/>
        <v>5897840.0700000003</v>
      </c>
      <c r="J78" s="89">
        <f t="shared" si="16"/>
        <v>3181896.39</v>
      </c>
      <c r="K78" s="86">
        <f t="shared" si="16"/>
        <v>13678136.089999998</v>
      </c>
      <c r="L78" s="90">
        <f t="shared" si="16"/>
        <v>9545329.1700000018</v>
      </c>
      <c r="M78" s="91">
        <f>K78*100/L78</f>
        <v>143.29664117806422</v>
      </c>
      <c r="N78" s="92">
        <f>SUM(N66:N77)</f>
        <v>48274206.400000006</v>
      </c>
      <c r="O78" s="93">
        <f>SUM(O66:O77)</f>
        <v>34000000</v>
      </c>
      <c r="P78" s="91">
        <f>N78*100/O78</f>
        <v>141.98296000000002</v>
      </c>
      <c r="Q78" s="5"/>
      <c r="R78" s="5"/>
    </row>
    <row r="79" spans="3:20" ht="20.25" customHeight="1" x14ac:dyDescent="0.15"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5"/>
      <c r="R79" s="5"/>
    </row>
    <row r="80" spans="3:20" x14ac:dyDescent="0.15"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</row>
    <row r="81" spans="5:16" x14ac:dyDescent="0.15"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</row>
    <row r="82" spans="5:16" x14ac:dyDescent="0.15"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</row>
    <row r="84" spans="5:16" x14ac:dyDescent="0.15">
      <c r="F84" s="94"/>
    </row>
    <row r="86" spans="5:16" x14ac:dyDescent="0.15">
      <c r="F86" s="94"/>
    </row>
  </sheetData>
  <mergeCells count="15">
    <mergeCell ref="C64:D64"/>
    <mergeCell ref="K64:L64"/>
    <mergeCell ref="N64:O64"/>
    <mergeCell ref="C42:P42"/>
    <mergeCell ref="C43:D43"/>
    <mergeCell ref="K43:L43"/>
    <mergeCell ref="N43:O43"/>
    <mergeCell ref="C55:P55"/>
    <mergeCell ref="C63:P63"/>
    <mergeCell ref="C41:P41"/>
    <mergeCell ref="C2:P2"/>
    <mergeCell ref="C9:P9"/>
    <mergeCell ref="C10:D10"/>
    <mergeCell ref="K10:L10"/>
    <mergeCell ref="N10:O10"/>
  </mergeCells>
  <printOptions horizontalCentered="1"/>
  <pageMargins left="0.23622047244094491" right="0.23622047244094491" top="0.74803149606299213" bottom="0.74803149606299213" header="0" footer="0"/>
  <pageSetup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OCT-DIC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2025-01-23T18:31:23Z</cp:lastPrinted>
  <dcterms:created xsi:type="dcterms:W3CDTF">2024-10-08T17:56:33Z</dcterms:created>
  <dcterms:modified xsi:type="dcterms:W3CDTF">2025-02-07T18:59:14Z</dcterms:modified>
</cp:coreProperties>
</file>