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01 Osbaldo Medina\Avance de Gestion Financiera\2025\2do Trimestre\"/>
    </mc:Choice>
  </mc:AlternateContent>
  <bookViews>
    <workbookView xWindow="0" yWindow="0" windowWidth="28800" windowHeight="11910" activeTab="1"/>
  </bookViews>
  <sheets>
    <sheet name="ENE-MAR" sheetId="1" r:id="rId1"/>
    <sheet name="ABR-JUN" sheetId="2" r:id="rId2"/>
  </sheets>
  <definedNames>
    <definedName name="_xlnm.Print_Area" localSheetId="1">'ABR-JUN'!$A$1:$Q$83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2" l="1"/>
  <c r="I63" i="2" l="1"/>
  <c r="G63" i="2"/>
  <c r="F63" i="2"/>
  <c r="E63" i="2"/>
  <c r="L61" i="2"/>
  <c r="O61" i="2" s="1"/>
  <c r="K61" i="2"/>
  <c r="N61" i="2" s="1"/>
  <c r="L60" i="2"/>
  <c r="O60" i="2" s="1"/>
  <c r="K60" i="2"/>
  <c r="N60" i="2" s="1"/>
  <c r="L59" i="2"/>
  <c r="O59" i="2" s="1"/>
  <c r="K59" i="2"/>
  <c r="N59" i="2" s="1"/>
  <c r="L58" i="2"/>
  <c r="O58" i="2" s="1"/>
  <c r="K58" i="2"/>
  <c r="N58" i="2" s="1"/>
  <c r="L57" i="2"/>
  <c r="O57" i="2" s="1"/>
  <c r="K57" i="2"/>
  <c r="N57" i="2" s="1"/>
  <c r="K55" i="2"/>
  <c r="H55" i="2"/>
  <c r="K54" i="2"/>
  <c r="N54" i="2" s="1"/>
  <c r="H54" i="2"/>
  <c r="J54" i="2" s="1"/>
  <c r="L54" i="2" s="1"/>
  <c r="O54" i="2" s="1"/>
  <c r="K53" i="2"/>
  <c r="N53" i="2" s="1"/>
  <c r="H53" i="2"/>
  <c r="J53" i="2" s="1"/>
  <c r="K52" i="2"/>
  <c r="N52" i="2" s="1"/>
  <c r="H52" i="2"/>
  <c r="J52" i="2" s="1"/>
  <c r="L52" i="2" s="1"/>
  <c r="O52" i="2" s="1"/>
  <c r="K51" i="2"/>
  <c r="H51" i="2"/>
  <c r="J51" i="2" s="1"/>
  <c r="I37" i="2"/>
  <c r="G37" i="2"/>
  <c r="F37" i="2"/>
  <c r="E37" i="2"/>
  <c r="K35" i="2"/>
  <c r="N35" i="2" s="1"/>
  <c r="J35" i="2"/>
  <c r="L35" i="2" s="1"/>
  <c r="O35" i="2" s="1"/>
  <c r="K34" i="2"/>
  <c r="H34" i="2"/>
  <c r="J34" i="2" s="1"/>
  <c r="L34" i="2" s="1"/>
  <c r="O34" i="2" s="1"/>
  <c r="K33" i="2"/>
  <c r="N33" i="2" s="1"/>
  <c r="H33" i="2"/>
  <c r="K32" i="2"/>
  <c r="N32" i="2" s="1"/>
  <c r="H32" i="2"/>
  <c r="J32" i="2" s="1"/>
  <c r="L32" i="2" s="1"/>
  <c r="O32" i="2" s="1"/>
  <c r="K31" i="2"/>
  <c r="H31" i="2"/>
  <c r="K30" i="2"/>
  <c r="H30" i="2"/>
  <c r="I20" i="2"/>
  <c r="G20" i="2"/>
  <c r="F20" i="2"/>
  <c r="E20" i="2"/>
  <c r="K18" i="2"/>
  <c r="N18" i="2" s="1"/>
  <c r="H18" i="2"/>
  <c r="K17" i="2"/>
  <c r="N17" i="2" s="1"/>
  <c r="H17" i="2"/>
  <c r="J17" i="2" s="1"/>
  <c r="L17" i="2" s="1"/>
  <c r="O17" i="2" s="1"/>
  <c r="K16" i="2"/>
  <c r="N16" i="2" s="1"/>
  <c r="H16" i="2"/>
  <c r="K15" i="2"/>
  <c r="N15" i="2" s="1"/>
  <c r="H15" i="2"/>
  <c r="J15" i="2" s="1"/>
  <c r="L15" i="2" s="1"/>
  <c r="O15" i="2" s="1"/>
  <c r="K14" i="2"/>
  <c r="N14" i="2" s="1"/>
  <c r="H14" i="2"/>
  <c r="J14" i="2" s="1"/>
  <c r="L14" i="2" s="1"/>
  <c r="O14" i="2" s="1"/>
  <c r="K13" i="2"/>
  <c r="N13" i="2" s="1"/>
  <c r="H13" i="2"/>
  <c r="J13" i="2" s="1"/>
  <c r="L13" i="2" s="1"/>
  <c r="O13" i="2" s="1"/>
  <c r="K12" i="2"/>
  <c r="N12" i="2" s="1"/>
  <c r="H12" i="2"/>
  <c r="N12" i="1"/>
  <c r="N13" i="1"/>
  <c r="O12" i="1"/>
  <c r="O13" i="1"/>
  <c r="L13" i="1"/>
  <c r="L12" i="1"/>
  <c r="N18" i="1"/>
  <c r="N17" i="1"/>
  <c r="N16" i="1"/>
  <c r="N15" i="1"/>
  <c r="N14" i="1"/>
  <c r="H37" i="2" l="1"/>
  <c r="P52" i="2"/>
  <c r="J30" i="2"/>
  <c r="L30" i="2" s="1"/>
  <c r="O30" i="2" s="1"/>
  <c r="P54" i="2"/>
  <c r="H20" i="2"/>
  <c r="N55" i="2"/>
  <c r="M52" i="2"/>
  <c r="K63" i="2"/>
  <c r="N51" i="2"/>
  <c r="P32" i="2"/>
  <c r="N34" i="2"/>
  <c r="P34" i="2" s="1"/>
  <c r="M32" i="2"/>
  <c r="N31" i="2"/>
  <c r="N30" i="2"/>
  <c r="K20" i="2"/>
  <c r="M54" i="2"/>
  <c r="L51" i="2"/>
  <c r="H63" i="2"/>
  <c r="M13" i="2"/>
  <c r="J18" i="2"/>
  <c r="L18" i="2" s="1"/>
  <c r="O18" i="2" s="1"/>
  <c r="J12" i="2"/>
  <c r="P13" i="2"/>
  <c r="J31" i="2"/>
  <c r="M34" i="2"/>
  <c r="L53" i="2"/>
  <c r="J55" i="2"/>
  <c r="J63" i="2" s="1"/>
  <c r="K37" i="2"/>
  <c r="J16" i="2"/>
  <c r="L16" i="2" s="1"/>
  <c r="O16" i="2" s="1"/>
  <c r="J33" i="2"/>
  <c r="L33" i="2" s="1"/>
  <c r="O68" i="1"/>
  <c r="K57" i="1"/>
  <c r="N57" i="1" s="1"/>
  <c r="K56" i="1"/>
  <c r="N56" i="1" s="1"/>
  <c r="M30" i="2" l="1"/>
  <c r="L55" i="2"/>
  <c r="M55" i="2" s="1"/>
  <c r="M33" i="2"/>
  <c r="O33" i="2"/>
  <c r="P33" i="2" s="1"/>
  <c r="M51" i="2"/>
  <c r="O51" i="2"/>
  <c r="P51" i="2" s="1"/>
  <c r="M53" i="2"/>
  <c r="O53" i="2"/>
  <c r="P53" i="2" s="1"/>
  <c r="J37" i="2"/>
  <c r="J20" i="2"/>
  <c r="N37" i="2"/>
  <c r="P30" i="2"/>
  <c r="L31" i="2"/>
  <c r="O31" i="2" s="1"/>
  <c r="N20" i="2"/>
  <c r="L12" i="2"/>
  <c r="O12" i="2" s="1"/>
  <c r="N63" i="2"/>
  <c r="K39" i="1"/>
  <c r="K38" i="1"/>
  <c r="K37" i="1"/>
  <c r="K36" i="1"/>
  <c r="K35" i="1"/>
  <c r="F42" i="1"/>
  <c r="H38" i="1"/>
  <c r="H37" i="1"/>
  <c r="H36" i="1"/>
  <c r="H35" i="1"/>
  <c r="O37" i="2" l="1"/>
  <c r="P37" i="2" s="1"/>
  <c r="O55" i="2"/>
  <c r="P55" i="2" s="1"/>
  <c r="L63" i="2"/>
  <c r="M63" i="2" s="1"/>
  <c r="P31" i="2"/>
  <c r="L20" i="2"/>
  <c r="M20" i="2" s="1"/>
  <c r="M12" i="2"/>
  <c r="L37" i="2"/>
  <c r="M37" i="2" s="1"/>
  <c r="M31" i="2"/>
  <c r="P12" i="1"/>
  <c r="K18" i="1"/>
  <c r="K17" i="1"/>
  <c r="K16" i="1"/>
  <c r="K15" i="1"/>
  <c r="K14" i="1"/>
  <c r="K13" i="1"/>
  <c r="P13" i="1" s="1"/>
  <c r="K12" i="1"/>
  <c r="O63" i="2" l="1"/>
  <c r="P63" i="2" s="1"/>
  <c r="O20" i="2"/>
  <c r="P20" i="2" s="1"/>
  <c r="P12" i="2"/>
  <c r="K58" i="1"/>
  <c r="K40" i="1"/>
  <c r="N38" i="1"/>
  <c r="P38" i="1" s="1"/>
  <c r="N37" i="1"/>
  <c r="P37" i="1" s="1"/>
  <c r="N36" i="1"/>
  <c r="P36" i="1" s="1"/>
  <c r="N35" i="1"/>
  <c r="P35" i="1" s="1"/>
  <c r="N58" i="1" l="1"/>
  <c r="N40" i="1"/>
  <c r="N39" i="1"/>
  <c r="P39" i="1" s="1"/>
  <c r="K60" i="1"/>
  <c r="K59" i="1"/>
  <c r="N59" i="1" l="1"/>
  <c r="N60" i="1"/>
  <c r="L63" i="1"/>
  <c r="L64" i="1"/>
  <c r="L65" i="1"/>
  <c r="L66" i="1"/>
  <c r="L62" i="1"/>
  <c r="K63" i="1"/>
  <c r="K64" i="1"/>
  <c r="K65" i="1"/>
  <c r="K66" i="1"/>
  <c r="K62" i="1"/>
  <c r="N64" i="1" l="1"/>
  <c r="N66" i="1"/>
  <c r="N63" i="1"/>
  <c r="N62" i="1"/>
  <c r="N65" i="1"/>
  <c r="P60" i="1"/>
  <c r="I68" i="1"/>
  <c r="G68" i="1"/>
  <c r="F68" i="1"/>
  <c r="E68" i="1"/>
  <c r="H60" i="1"/>
  <c r="P59" i="1"/>
  <c r="H59" i="1"/>
  <c r="J59" i="1" s="1"/>
  <c r="L59" i="1" s="1"/>
  <c r="M59" i="1" s="1"/>
  <c r="P58" i="1"/>
  <c r="H58" i="1"/>
  <c r="P57" i="1"/>
  <c r="H57" i="1"/>
  <c r="J57" i="1" s="1"/>
  <c r="L57" i="1" s="1"/>
  <c r="M57" i="1" s="1"/>
  <c r="P56" i="1"/>
  <c r="H56" i="1"/>
  <c r="J56" i="1" s="1"/>
  <c r="O42" i="1"/>
  <c r="N42" i="1"/>
  <c r="I42" i="1"/>
  <c r="G42" i="1"/>
  <c r="E42" i="1"/>
  <c r="J40" i="1"/>
  <c r="L40" i="1" s="1"/>
  <c r="H39" i="1"/>
  <c r="J38" i="1"/>
  <c r="L38" i="1" s="1"/>
  <c r="M38" i="1" s="1"/>
  <c r="J36" i="1"/>
  <c r="L36" i="1" s="1"/>
  <c r="M36" i="1" s="1"/>
  <c r="J35" i="1"/>
  <c r="L35" i="1" s="1"/>
  <c r="M35" i="1" s="1"/>
  <c r="O20" i="1"/>
  <c r="N20" i="1"/>
  <c r="I20" i="1"/>
  <c r="G20" i="1"/>
  <c r="F20" i="1"/>
  <c r="E20" i="1"/>
  <c r="H18" i="1"/>
  <c r="H17" i="1"/>
  <c r="H16" i="1"/>
  <c r="H15" i="1"/>
  <c r="H14" i="1"/>
  <c r="H13" i="1"/>
  <c r="H12" i="1"/>
  <c r="N68" i="1" l="1"/>
  <c r="P68" i="1" s="1"/>
  <c r="J17" i="1"/>
  <c r="L17" i="1" s="1"/>
  <c r="H42" i="1"/>
  <c r="P42" i="1"/>
  <c r="J60" i="1"/>
  <c r="L60" i="1" s="1"/>
  <c r="M60" i="1" s="1"/>
  <c r="J18" i="1"/>
  <c r="L18" i="1" s="1"/>
  <c r="J16" i="1"/>
  <c r="L16" i="1" s="1"/>
  <c r="J15" i="1"/>
  <c r="L15" i="1" s="1"/>
  <c r="J14" i="1"/>
  <c r="L14" i="1" s="1"/>
  <c r="J12" i="1"/>
  <c r="M12" i="1" s="1"/>
  <c r="K20" i="1"/>
  <c r="H20" i="1"/>
  <c r="K68" i="1"/>
  <c r="K42" i="1"/>
  <c r="P20" i="1"/>
  <c r="J13" i="1"/>
  <c r="M13" i="1" s="1"/>
  <c r="J37" i="1"/>
  <c r="L37" i="1" s="1"/>
  <c r="M37" i="1" s="1"/>
  <c r="J39" i="1"/>
  <c r="L39" i="1" s="1"/>
  <c r="M39" i="1" s="1"/>
  <c r="J58" i="1"/>
  <c r="L58" i="1" s="1"/>
  <c r="M58" i="1" s="1"/>
  <c r="L56" i="1"/>
  <c r="M56" i="1" s="1"/>
  <c r="H68" i="1"/>
  <c r="J20" i="1" l="1"/>
  <c r="J42" i="1"/>
  <c r="J68" i="1"/>
  <c r="L20" i="1"/>
  <c r="M20" i="1" s="1"/>
  <c r="L68" i="1"/>
  <c r="M68" i="1" s="1"/>
  <c r="L42" i="1" l="1"/>
  <c r="M42" i="1" s="1"/>
</calcChain>
</file>

<file path=xl/sharedStrings.xml><?xml version="1.0" encoding="utf-8"?>
<sst xmlns="http://schemas.openxmlformats.org/spreadsheetml/2006/main" count="270" uniqueCount="70">
  <si>
    <t xml:space="preserve"> </t>
  </si>
  <si>
    <t>Anexo 11</t>
  </si>
  <si>
    <t xml:space="preserve">INFORME DE AVANCE DE GESTIÓN </t>
  </si>
  <si>
    <t>FINANCIERA</t>
  </si>
  <si>
    <t xml:space="preserve">                                             Flujo contable trimestral de Ingresos y Egresos</t>
  </si>
  <si>
    <t>Ente Fiscalizado:</t>
  </si>
  <si>
    <t>ORGANISMO OPERADOR DE AGUA DEL MUNICIPIO DE SAN FRANCISCO DE LOS ROMO</t>
  </si>
  <si>
    <t>Período:</t>
  </si>
  <si>
    <t>INGRESOS</t>
  </si>
  <si>
    <t>CUENTA</t>
  </si>
  <si>
    <t>MES</t>
  </si>
  <si>
    <t>ACUMULADO TRIMESTRAL</t>
  </si>
  <si>
    <t>%</t>
  </si>
  <si>
    <t>ACUMULADO DEL EJERCICIO</t>
  </si>
  <si>
    <t>CLAVE</t>
  </si>
  <si>
    <t>NOMBRE</t>
  </si>
  <si>
    <t>REAL</t>
  </si>
  <si>
    <t>PRESUPUESTO PROGRAMADO</t>
  </si>
  <si>
    <t>EFICIENCIA TRIMESTRAL</t>
  </si>
  <si>
    <t>EFICIENCIA DEL EJERCICIO</t>
  </si>
  <si>
    <t>OTROS DERECHOS</t>
  </si>
  <si>
    <t>ACCESORIOS DE DERECHOS</t>
  </si>
  <si>
    <t>DERECHOS NO COMPRENDIDOS EN LA LEY DE INGRESOS VIGENTE</t>
  </si>
  <si>
    <t>PRODUCTOS</t>
  </si>
  <si>
    <t>APROVECHAMIENTOS</t>
  </si>
  <si>
    <t>APORTACIONES</t>
  </si>
  <si>
    <t>SUBSIDIOS Y SUBVENCIONES</t>
  </si>
  <si>
    <t>TOTAL</t>
  </si>
  <si>
    <t>EGRESOS</t>
  </si>
  <si>
    <t>EGRESOS POR CAPITULO DEL GASTO</t>
  </si>
  <si>
    <t>EFICIENDIA DEL EJERCICIO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</si>
  <si>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</si>
  <si>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</si>
  <si>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</si>
  <si>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</si>
  <si>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</si>
  <si>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</si>
  <si>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</si>
  <si>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TRANSFERECNICAS, ASIGNACIONES,SUBSIDIOS Y OTRAS AYUDAS</t>
  </si>
  <si>
    <t>BIENES MUEBLES, INMUEBLES E INTANGIBLES</t>
  </si>
  <si>
    <t>INVERSION PUBLICA</t>
  </si>
  <si>
    <t xml:space="preserve">                                        Flujo contable trimestral de Ingresos y Egresos</t>
  </si>
  <si>
    <t>EGRESOS POR PROGRAMAS</t>
  </si>
  <si>
    <t>01</t>
  </si>
  <si>
    <t>Operación Administrativa</t>
  </si>
  <si>
    <t>02</t>
  </si>
  <si>
    <t>03</t>
  </si>
  <si>
    <t>04</t>
  </si>
  <si>
    <t>05</t>
  </si>
  <si>
    <t>17</t>
  </si>
  <si>
    <t xml:space="preserve">Mejoramiento de Eficiencia y Energia Electrica </t>
  </si>
  <si>
    <t xml:space="preserve">Rehabilitada y Equipamiento </t>
  </si>
  <si>
    <t xml:space="preserve">Rehabilitada y Equipamiento de Infraesctructura </t>
  </si>
  <si>
    <t xml:space="preserve">Mejoramiento de Eficiencia de Energia Electrica </t>
  </si>
  <si>
    <t xml:space="preserve">Rehabilitada Equipamiento de Infraestructura </t>
  </si>
  <si>
    <t>ENERO</t>
  </si>
  <si>
    <t>FEBRERO</t>
  </si>
  <si>
    <t>MARZO</t>
  </si>
  <si>
    <t>ABRIL - JUNIO 2025</t>
  </si>
  <si>
    <t>ENERO - MARZO 2025</t>
  </si>
  <si>
    <t>ABRIL</t>
  </si>
  <si>
    <t>MAYO</t>
  </si>
  <si>
    <t>JUNIO</t>
  </si>
  <si>
    <t>Dia Mundial del Agua</t>
  </si>
  <si>
    <t>TEC. MARGARITA GALLEGOS SOTO</t>
  </si>
  <si>
    <t>ARQ. PEDRO ANTONIO MEDINA FUENTES</t>
  </si>
  <si>
    <t>PRESIDENTA MUNICIPAL</t>
  </si>
  <si>
    <t>DIRECTOR GENERAL DEL ORGANISMO OPERADOR</t>
  </si>
  <si>
    <t xml:space="preserve">DE SAN FRANCISCO DE LOS ROMO </t>
  </si>
  <si>
    <t>DE AGUA DEL MUNICIPIO DE SAN FCO DE LOS 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</si>
</sst>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otted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/>
    <xf numFmtId="0" fontId="5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3" fontId="6" fillId="0" borderId="11" xfId="1" applyFont="1" applyFill="1" applyBorder="1"/>
    <xf numFmtId="43" fontId="6" fillId="0" borderId="12" xfId="1" applyFont="1" applyFill="1" applyBorder="1"/>
    <xf numFmtId="43" fontId="6" fillId="0" borderId="10" xfId="1" applyFont="1" applyFill="1" applyBorder="1"/>
    <xf numFmtId="43" fontId="6" fillId="0" borderId="13" xfId="1" applyFont="1" applyFill="1" applyBorder="1"/>
    <xf numFmtId="43" fontId="6" fillId="0" borderId="12" xfId="0" applyNumberFormat="1" applyFont="1" applyFill="1" applyBorder="1"/>
    <xf numFmtId="43" fontId="6" fillId="0" borderId="14" xfId="0" applyNumberFormat="1" applyFont="1" applyFill="1" applyBorder="1"/>
    <xf numFmtId="43" fontId="2" fillId="0" borderId="0" xfId="1" applyFont="1" applyFill="1" applyBorder="1"/>
    <xf numFmtId="0" fontId="2" fillId="0" borderId="15" xfId="0" applyFont="1" applyFill="1" applyBorder="1" applyAlignment="1">
      <alignment horizontal="left"/>
    </xf>
    <xf numFmtId="0" fontId="5" fillId="0" borderId="16" xfId="0" applyFont="1" applyFill="1" applyBorder="1" applyAlignment="1">
      <alignment wrapText="1"/>
    </xf>
    <xf numFmtId="0" fontId="2" fillId="0" borderId="17" xfId="0" applyFont="1" applyFill="1" applyBorder="1" applyAlignment="1">
      <alignment horizontal="left"/>
    </xf>
    <xf numFmtId="0" fontId="5" fillId="0" borderId="18" xfId="0" applyFont="1" applyFill="1" applyBorder="1"/>
    <xf numFmtId="0" fontId="2" fillId="0" borderId="0" xfId="0" applyFont="1" applyFill="1"/>
    <xf numFmtId="0" fontId="2" fillId="0" borderId="0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43" fontId="7" fillId="0" borderId="19" xfId="0" applyNumberFormat="1" applyFont="1" applyFill="1" applyBorder="1"/>
    <xf numFmtId="43" fontId="7" fillId="0" borderId="20" xfId="0" applyNumberFormat="1" applyFont="1" applyFill="1" applyBorder="1"/>
    <xf numFmtId="43" fontId="7" fillId="0" borderId="21" xfId="0" applyNumberFormat="1" applyFont="1" applyFill="1" applyBorder="1"/>
    <xf numFmtId="43" fontId="7" fillId="0" borderId="22" xfId="0" applyNumberFormat="1" applyFont="1" applyFill="1" applyBorder="1"/>
    <xf numFmtId="43" fontId="2" fillId="0" borderId="0" xfId="0" applyNumberFormat="1" applyFont="1" applyFill="1"/>
    <xf numFmtId="43" fontId="2" fillId="0" borderId="0" xfId="1" applyFont="1" applyFill="1"/>
    <xf numFmtId="0" fontId="5" fillId="0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26" xfId="0" applyFont="1" applyFill="1" applyBorder="1"/>
    <xf numFmtId="0" fontId="5" fillId="0" borderId="27" xfId="0" applyFont="1" applyFill="1" applyBorder="1"/>
    <xf numFmtId="43" fontId="6" fillId="0" borderId="28" xfId="1" applyFont="1" applyFill="1" applyBorder="1"/>
    <xf numFmtId="43" fontId="6" fillId="0" borderId="29" xfId="1" applyFont="1" applyFill="1" applyBorder="1"/>
    <xf numFmtId="43" fontId="6" fillId="0" borderId="30" xfId="0" applyNumberFormat="1" applyFont="1" applyFill="1" applyBorder="1"/>
    <xf numFmtId="43" fontId="6" fillId="0" borderId="31" xfId="0" applyNumberFormat="1" applyFont="1" applyFill="1" applyBorder="1"/>
    <xf numFmtId="43" fontId="6" fillId="0" borderId="28" xfId="0" applyNumberFormat="1" applyFont="1" applyFill="1" applyBorder="1"/>
    <xf numFmtId="43" fontId="6" fillId="0" borderId="32" xfId="0" applyNumberFormat="1" applyFont="1" applyFill="1" applyBorder="1"/>
    <xf numFmtId="0" fontId="2" fillId="2" borderId="0" xfId="0" applyFont="1" applyFill="1"/>
    <xf numFmtId="0" fontId="2" fillId="0" borderId="10" xfId="0" applyFont="1" applyFill="1" applyBorder="1"/>
    <xf numFmtId="0" fontId="5" fillId="0" borderId="13" xfId="0" applyFont="1" applyFill="1" applyBorder="1"/>
    <xf numFmtId="43" fontId="6" fillId="0" borderId="15" xfId="1" applyFont="1" applyFill="1" applyBorder="1"/>
    <xf numFmtId="43" fontId="6" fillId="0" borderId="33" xfId="1" applyFont="1" applyFill="1" applyBorder="1"/>
    <xf numFmtId="43" fontId="6" fillId="0" borderId="34" xfId="0" applyNumberFormat="1" applyFont="1" applyFill="1" applyBorder="1"/>
    <xf numFmtId="43" fontId="6" fillId="0" borderId="13" xfId="0" applyNumberFormat="1" applyFont="1" applyFill="1" applyBorder="1"/>
    <xf numFmtId="43" fontId="6" fillId="0" borderId="35" xfId="0" applyNumberFormat="1" applyFont="1" applyFill="1" applyBorder="1"/>
    <xf numFmtId="0" fontId="2" fillId="0" borderId="15" xfId="0" applyFont="1" applyFill="1" applyBorder="1"/>
    <xf numFmtId="0" fontId="5" fillId="0" borderId="33" xfId="0" applyFont="1" applyFill="1" applyBorder="1"/>
    <xf numFmtId="0" fontId="5" fillId="0" borderId="33" xfId="0" applyFont="1" applyFill="1" applyBorder="1" applyAlignment="1">
      <alignment wrapText="1"/>
    </xf>
    <xf numFmtId="0" fontId="5" fillId="0" borderId="18" xfId="0" applyFont="1" applyFill="1" applyBorder="1" applyAlignment="1">
      <alignment vertical="top" wrapText="1"/>
    </xf>
    <xf numFmtId="43" fontId="6" fillId="0" borderId="36" xfId="1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5" fillId="0" borderId="0" xfId="0" applyFont="1" applyFill="1"/>
    <xf numFmtId="0" fontId="2" fillId="0" borderId="1" xfId="0" applyFont="1" applyFill="1" applyBorder="1"/>
    <xf numFmtId="0" fontId="2" fillId="0" borderId="2" xfId="0" applyFont="1" applyFill="1" applyBorder="1"/>
    <xf numFmtId="49" fontId="6" fillId="0" borderId="29" xfId="0" applyNumberFormat="1" applyFont="1" applyFill="1" applyBorder="1" applyAlignment="1">
      <alignment horizontal="center"/>
    </xf>
    <xf numFmtId="0" fontId="7" fillId="0" borderId="28" xfId="0" applyFont="1" applyFill="1" applyBorder="1" applyAlignment="1">
      <alignment wrapText="1"/>
    </xf>
    <xf numFmtId="43" fontId="6" fillId="0" borderId="27" xfId="1" applyFont="1" applyFill="1" applyBorder="1"/>
    <xf numFmtId="43" fontId="6" fillId="0" borderId="32" xfId="1" applyFont="1" applyFill="1" applyBorder="1"/>
    <xf numFmtId="43" fontId="6" fillId="0" borderId="37" xfId="1" applyFont="1" applyFill="1" applyBorder="1"/>
    <xf numFmtId="43" fontId="6" fillId="0" borderId="30" xfId="1" applyFont="1" applyFill="1" applyBorder="1"/>
    <xf numFmtId="49" fontId="6" fillId="0" borderId="10" xfId="0" applyNumberFormat="1" applyFont="1" applyFill="1" applyBorder="1" applyAlignment="1">
      <alignment horizontal="center"/>
    </xf>
    <xf numFmtId="0" fontId="7" fillId="0" borderId="13" xfId="0" applyFont="1" applyFill="1" applyBorder="1" applyAlignment="1">
      <alignment wrapText="1"/>
    </xf>
    <xf numFmtId="43" fontId="6" fillId="0" borderId="38" xfId="1" applyFont="1" applyFill="1" applyBorder="1"/>
    <xf numFmtId="43" fontId="6" fillId="0" borderId="39" xfId="1" applyFont="1" applyFill="1" applyBorder="1"/>
    <xf numFmtId="49" fontId="6" fillId="0" borderId="17" xfId="0" applyNumberFormat="1" applyFont="1" applyFill="1" applyBorder="1" applyAlignment="1">
      <alignment horizontal="center"/>
    </xf>
    <xf numFmtId="0" fontId="7" fillId="0" borderId="40" xfId="0" applyFont="1" applyFill="1" applyBorder="1" applyAlignment="1">
      <alignment wrapText="1"/>
    </xf>
    <xf numFmtId="43" fontId="6" fillId="0" borderId="18" xfId="1" applyFont="1" applyFill="1" applyBorder="1"/>
    <xf numFmtId="43" fontId="6" fillId="0" borderId="41" xfId="1" applyFont="1" applyFill="1" applyBorder="1"/>
    <xf numFmtId="43" fontId="6" fillId="0" borderId="42" xfId="1" applyFont="1" applyFill="1" applyBorder="1"/>
    <xf numFmtId="43" fontId="6" fillId="0" borderId="17" xfId="1" applyFont="1" applyFill="1" applyBorder="1"/>
    <xf numFmtId="49" fontId="6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wrapText="1"/>
    </xf>
    <xf numFmtId="43" fontId="6" fillId="0" borderId="0" xfId="1" applyFont="1" applyFill="1" applyBorder="1"/>
    <xf numFmtId="43" fontId="7" fillId="0" borderId="43" xfId="0" applyNumberFormat="1" applyFont="1" applyFill="1" applyBorder="1"/>
    <xf numFmtId="43" fontId="7" fillId="0" borderId="44" xfId="1" applyFont="1" applyFill="1" applyBorder="1"/>
    <xf numFmtId="43" fontId="7" fillId="0" borderId="44" xfId="0" applyNumberFormat="1" applyFont="1" applyFill="1" applyBorder="1"/>
    <xf numFmtId="43" fontId="7" fillId="0" borderId="45" xfId="0" applyNumberFormat="1" applyFont="1" applyFill="1" applyBorder="1"/>
    <xf numFmtId="43" fontId="7" fillId="0" borderId="46" xfId="0" applyNumberFormat="1" applyFont="1" applyFill="1" applyBorder="1"/>
    <xf numFmtId="43" fontId="7" fillId="0" borderId="47" xfId="1" applyFont="1" applyFill="1" applyBorder="1"/>
    <xf numFmtId="43" fontId="7" fillId="0" borderId="48" xfId="0" applyNumberFormat="1" applyFont="1" applyFill="1" applyBorder="1"/>
    <xf numFmtId="43" fontId="7" fillId="0" borderId="40" xfId="0" applyNumberFormat="1" applyFont="1" applyFill="1" applyBorder="1"/>
    <xf numFmtId="43" fontId="2" fillId="0" borderId="0" xfId="0" applyNumberFormat="1" applyFont="1"/>
    <xf numFmtId="0" fontId="5" fillId="0" borderId="13" xfId="0" applyFont="1" applyFill="1" applyBorder="1" applyAlignment="1">
      <alignment wrapText="1"/>
    </xf>
    <xf numFmtId="0" fontId="5" fillId="0" borderId="33" xfId="0" applyFont="1" applyFill="1" applyBorder="1" applyAlignment="1">
      <alignment vertical="top" wrapText="1"/>
    </xf>
    <xf numFmtId="0" fontId="7" fillId="0" borderId="16" xfId="0" applyFont="1" applyFill="1" applyBorder="1" applyAlignment="1">
      <alignment wrapText="1"/>
    </xf>
    <xf numFmtId="0" fontId="7" fillId="0" borderId="18" xfId="0" applyFont="1" applyFill="1" applyBorder="1" applyAlignment="1">
      <alignment wrapText="1"/>
    </xf>
    <xf numFmtId="0" fontId="7" fillId="0" borderId="33" xfId="0" applyFont="1" applyFill="1" applyBorder="1" applyAlignment="1">
      <alignment wrapText="1"/>
    </xf>
    <xf numFmtId="49" fontId="6" fillId="0" borderId="15" xfId="0" applyNumberFormat="1" applyFont="1" applyFill="1" applyBorder="1" applyAlignment="1">
      <alignment horizontal="center"/>
    </xf>
    <xf numFmtId="43" fontId="6" fillId="0" borderId="40" xfId="1" applyFont="1" applyFill="1" applyBorder="1"/>
    <xf numFmtId="49" fontId="6" fillId="0" borderId="48" xfId="0" applyNumberFormat="1" applyFont="1" applyFill="1" applyBorder="1" applyAlignment="1">
      <alignment horizontal="center"/>
    </xf>
    <xf numFmtId="43" fontId="6" fillId="0" borderId="47" xfId="1" applyFont="1" applyFill="1" applyBorder="1"/>
    <xf numFmtId="43" fontId="6" fillId="0" borderId="49" xfId="1" applyFont="1" applyFill="1" applyBorder="1"/>
    <xf numFmtId="43" fontId="6" fillId="0" borderId="50" xfId="1" applyFont="1" applyFill="1" applyBorder="1"/>
    <xf numFmtId="43" fontId="6" fillId="0" borderId="35" xfId="1" applyFont="1" applyFill="1" applyBorder="1"/>
    <xf numFmtId="43" fontId="6" fillId="0" borderId="51" xfId="1" applyFont="1" applyFill="1" applyBorder="1"/>
    <xf numFmtId="43" fontId="6" fillId="0" borderId="52" xfId="1" applyFont="1" applyFill="1" applyBorder="1"/>
    <xf numFmtId="43" fontId="6" fillId="0" borderId="53" xfId="1" applyFont="1" applyFill="1" applyBorder="1"/>
    <xf numFmtId="43" fontId="6" fillId="0" borderId="55" xfId="0" applyNumberFormat="1" applyFont="1" applyFill="1" applyBorder="1"/>
    <xf numFmtId="43" fontId="6" fillId="0" borderId="18" xfId="0" applyNumberFormat="1" applyFont="1" applyFill="1" applyBorder="1"/>
    <xf numFmtId="43" fontId="6" fillId="0" borderId="41" xfId="0" applyNumberFormat="1" applyFont="1" applyFill="1" applyBorder="1"/>
    <xf numFmtId="0" fontId="2" fillId="0" borderId="29" xfId="0" applyFont="1" applyFill="1" applyBorder="1" applyAlignment="1">
      <alignment horizontal="left"/>
    </xf>
    <xf numFmtId="0" fontId="5" fillId="0" borderId="28" xfId="0" applyFont="1" applyFill="1" applyBorder="1" applyAlignment="1">
      <alignment wrapText="1"/>
    </xf>
    <xf numFmtId="43" fontId="6" fillId="2" borderId="29" xfId="1" applyFont="1" applyFill="1" applyBorder="1"/>
    <xf numFmtId="43" fontId="6" fillId="0" borderId="54" xfId="1" applyFont="1" applyFill="1" applyBorder="1"/>
    <xf numFmtId="43" fontId="6" fillId="0" borderId="56" xfId="1" applyFont="1" applyFill="1" applyBorder="1"/>
    <xf numFmtId="43" fontId="6" fillId="0" borderId="57" xfId="1" applyFont="1" applyFill="1" applyBorder="1"/>
    <xf numFmtId="0" fontId="5" fillId="0" borderId="6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3" fontId="6" fillId="0" borderId="47" xfId="0" applyNumberFormat="1" applyFont="1" applyFill="1" applyBorder="1"/>
    <xf numFmtId="43" fontId="6" fillId="0" borderId="54" xfId="0" applyNumberFormat="1" applyFont="1" applyFill="1" applyBorder="1"/>
    <xf numFmtId="43" fontId="2" fillId="2" borderId="0" xfId="0" applyNumberFormat="1" applyFont="1" applyFill="1"/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58" xfId="0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396874</xdr:colOff>
      <xdr:row>79</xdr:row>
      <xdr:rowOff>44449</xdr:rowOff>
    </xdr:from>
    <xdr:to>
      <xdr:col>15</xdr:col>
      <xdr:colOff>142875</xdr:colOff>
      <xdr:row>103</xdr:row>
      <xdr:rowOff>38100</xdr:rowOff>
    </xdr:to>
    <xdr:sp macro="" textlink="">
      <xdr:nvSpPr>
        <xdr:cNvPr id="2" name="13 CuadroTexto"/>
        <xdr:cNvSpPr txBox="1"/>
      </xdr:nvSpPr>
      <xdr:spPr>
        <a:xfrm>
          <a:off x="1225549" y="19856449"/>
          <a:ext cx="12128501" cy="273685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200"/>
            </a:lnSpc>
          </a:pPr>
          <a:endParaRPr lang="es-MX" sz="1100">
            <a:latin typeface="Arial" pitchFamily="34" charset="0"/>
            <a:cs typeface="Arial" pitchFamily="34" charset="0"/>
          </a:endParaRPr>
        </a:p>
        <a:p>
          <a:pPr algn="ctr"/>
          <a:r>
            <a:rPr lang="es-MX" sz="1100">
              <a:latin typeface="Arial" pitchFamily="34" charset="0"/>
              <a:cs typeface="Arial" pitchFamily="34" charset="0"/>
            </a:rPr>
            <a:t>_______________________________                                             __________________________________ </a:t>
          </a:r>
        </a:p>
        <a:p>
          <a:pPr algn="ctr"/>
          <a:r>
            <a:rPr lang="es-MX" sz="1100" baseline="0">
              <a:latin typeface="Arial" pitchFamily="34" charset="0"/>
              <a:cs typeface="Arial" pitchFamily="34" charset="0"/>
            </a:rPr>
            <a:t>     TEC.  MARGARITA GALLEGOS SOTO                                           ARQ. PEDRO ANTONIO MEDINA FUENTES</a:t>
          </a:r>
        </a:p>
        <a:p>
          <a:pPr algn="ctr"/>
          <a:r>
            <a:rPr lang="es-MX" sz="1100" baseline="0">
              <a:latin typeface="Arial" pitchFamily="34" charset="0"/>
              <a:cs typeface="Arial" pitchFamily="34" charset="0"/>
            </a:rPr>
            <a:t>PRESIDENTA MUNICIPAL S.F.R.                                                     DIRECTOR GRAL. DE ORGOA</a:t>
          </a:r>
          <a:endParaRPr lang="es-MX" sz="11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2</xdr:col>
      <xdr:colOff>123825</xdr:colOff>
      <xdr:row>2</xdr:row>
      <xdr:rowOff>161925</xdr:rowOff>
    </xdr:from>
    <xdr:to>
      <xdr:col>3</xdr:col>
      <xdr:colOff>1050701</xdr:colOff>
      <xdr:row>7</xdr:row>
      <xdr:rowOff>66675</xdr:rowOff>
    </xdr:to>
    <xdr:pic>
      <xdr:nvPicPr>
        <xdr:cNvPr id="5" name="Imagen 4" descr="C:\Users\PC\Documents\01 Osbaldo Medina\Logos\logos_instancias_ORGOA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87" t="28572" r="11039" b="25324"/>
        <a:stretch/>
      </xdr:blipFill>
      <xdr:spPr bwMode="auto">
        <a:xfrm>
          <a:off x="952500" y="523875"/>
          <a:ext cx="1412651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95250</xdr:colOff>
      <xdr:row>44</xdr:row>
      <xdr:rowOff>142875</xdr:rowOff>
    </xdr:from>
    <xdr:to>
      <xdr:col>3</xdr:col>
      <xdr:colOff>995438</xdr:colOff>
      <xdr:row>49</xdr:row>
      <xdr:rowOff>104775</xdr:rowOff>
    </xdr:to>
    <xdr:pic>
      <xdr:nvPicPr>
        <xdr:cNvPr id="6" name="Imagen 5" descr="C:\Users\PC\Documents\01 Osbaldo Medina\Logos\logos_instancias_ORGOA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85" t="29870" r="17533" b="29221"/>
        <a:stretch/>
      </xdr:blipFill>
      <xdr:spPr bwMode="auto">
        <a:xfrm>
          <a:off x="923925" y="13001625"/>
          <a:ext cx="1385963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2</xdr:row>
      <xdr:rowOff>161925</xdr:rowOff>
    </xdr:from>
    <xdr:to>
      <xdr:col>3</xdr:col>
      <xdr:colOff>1050701</xdr:colOff>
      <xdr:row>7</xdr:row>
      <xdr:rowOff>66675</xdr:rowOff>
    </xdr:to>
    <xdr:pic>
      <xdr:nvPicPr>
        <xdr:cNvPr id="3" name="Imagen 2" descr="C:\Users\PC\Documents\01 Osbaldo Medina\Logos\logos_instancias_ORGOA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87" t="28572" r="11039" b="25324"/>
        <a:stretch/>
      </xdr:blipFill>
      <xdr:spPr bwMode="auto">
        <a:xfrm>
          <a:off x="952500" y="523875"/>
          <a:ext cx="1412651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104775</xdr:colOff>
      <xdr:row>40</xdr:row>
      <xdr:rowOff>114300</xdr:rowOff>
    </xdr:from>
    <xdr:to>
      <xdr:col>3</xdr:col>
      <xdr:colOff>1031651</xdr:colOff>
      <xdr:row>45</xdr:row>
      <xdr:rowOff>76200</xdr:rowOff>
    </xdr:to>
    <xdr:pic>
      <xdr:nvPicPr>
        <xdr:cNvPr id="5" name="Imagen 4" descr="C:\Users\PC\Documents\01 Osbaldo Medina\Logos\logos_instancias_ORGOA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87" t="28572" r="11039" b="25324"/>
        <a:stretch/>
      </xdr:blipFill>
      <xdr:spPr bwMode="auto">
        <a:xfrm>
          <a:off x="933450" y="11991975"/>
          <a:ext cx="1412651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R76"/>
  <sheetViews>
    <sheetView topLeftCell="A53" zoomScaleNormal="100" workbookViewId="0">
      <selection activeCell="N58" sqref="N58"/>
    </sheetView>
  </sheetViews>
  <sheetFormatPr baseColWidth="10" defaultRowHeight="9" x14ac:dyDescent="0.15"/>
  <cols>
    <col min="1" max="1" width="11.42578125" style="1"/>
    <col min="2" max="2" width="1" style="1" customWidth="1"/>
    <col min="3" max="3" width="7.28515625" style="1" customWidth="1"/>
    <col min="4" max="4" width="38.140625" style="1" customWidth="1"/>
    <col min="5" max="5" width="11.7109375" style="1" customWidth="1"/>
    <col min="6" max="6" width="13.28515625" style="1" customWidth="1"/>
    <col min="7" max="7" width="11.28515625" style="1" customWidth="1"/>
    <col min="8" max="8" width="14.7109375" style="1" customWidth="1"/>
    <col min="9" max="9" width="11.7109375" style="1" customWidth="1"/>
    <col min="10" max="10" width="12.7109375" style="1" customWidth="1"/>
    <col min="11" max="11" width="11.85546875" style="1" customWidth="1"/>
    <col min="12" max="12" width="13.5703125" style="1" customWidth="1"/>
    <col min="13" max="13" width="13.42578125" style="1" customWidth="1"/>
    <col min="14" max="14" width="12" style="1" bestFit="1" customWidth="1"/>
    <col min="15" max="15" width="14" style="1" customWidth="1"/>
    <col min="16" max="16" width="11.7109375" style="1" customWidth="1"/>
    <col min="17" max="16384" width="11.42578125" style="1"/>
  </cols>
  <sheetData>
    <row r="1" spans="3:18" ht="15.75" customHeight="1" x14ac:dyDescent="0.15">
      <c r="K1" s="1" t="s">
        <v>0</v>
      </c>
    </row>
    <row r="2" spans="3:18" ht="12.75" x14ac:dyDescent="0.2">
      <c r="C2" s="135" t="s">
        <v>1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</row>
    <row r="3" spans="3:18" ht="14.25" customHeight="1" x14ac:dyDescent="0.2">
      <c r="C3" s="2"/>
      <c r="E3" s="3"/>
      <c r="F3" s="3"/>
    </row>
    <row r="4" spans="3:18" ht="12" x14ac:dyDescent="0.2">
      <c r="C4" s="2"/>
      <c r="H4" s="4" t="s">
        <v>2</v>
      </c>
    </row>
    <row r="5" spans="3:18" ht="18" customHeight="1" x14ac:dyDescent="0.2">
      <c r="C5" s="2"/>
      <c r="H5" s="4" t="s">
        <v>3</v>
      </c>
      <c r="I5" s="5"/>
      <c r="J5" s="5"/>
      <c r="K5" s="5"/>
      <c r="L5" s="5"/>
    </row>
    <row r="6" spans="3:18" ht="17.25" customHeight="1" x14ac:dyDescent="0.2">
      <c r="C6" s="2"/>
      <c r="D6" s="3" t="s">
        <v>4</v>
      </c>
      <c r="H6" s="4" t="s">
        <v>5</v>
      </c>
      <c r="I6" s="6" t="s">
        <v>6</v>
      </c>
      <c r="J6" s="6"/>
      <c r="K6" s="6"/>
      <c r="L6" s="6"/>
    </row>
    <row r="7" spans="3:18" ht="13.5" customHeight="1" x14ac:dyDescent="0.15">
      <c r="H7" s="4" t="s">
        <v>7</v>
      </c>
      <c r="I7" s="7" t="s">
        <v>59</v>
      </c>
      <c r="J7" s="7"/>
      <c r="K7" s="7"/>
      <c r="L7" s="7"/>
    </row>
    <row r="8" spans="3:18" ht="16.5" customHeight="1" thickBot="1" x14ac:dyDescent="0.3">
      <c r="D8"/>
    </row>
    <row r="9" spans="3:18" ht="18" customHeight="1" thickBot="1" x14ac:dyDescent="0.2">
      <c r="C9" s="136" t="s">
        <v>8</v>
      </c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8"/>
    </row>
    <row r="10" spans="3:18" ht="24.75" customHeight="1" thickBot="1" x14ac:dyDescent="0.2">
      <c r="C10" s="139" t="s">
        <v>9</v>
      </c>
      <c r="D10" s="140"/>
      <c r="E10" s="8" t="s">
        <v>10</v>
      </c>
      <c r="F10" s="8" t="s">
        <v>55</v>
      </c>
      <c r="G10" s="8" t="s">
        <v>10</v>
      </c>
      <c r="H10" s="8" t="s">
        <v>56</v>
      </c>
      <c r="I10" s="8" t="s">
        <v>10</v>
      </c>
      <c r="J10" s="8" t="s">
        <v>57</v>
      </c>
      <c r="K10" s="141" t="s">
        <v>11</v>
      </c>
      <c r="L10" s="142"/>
      <c r="M10" s="9" t="s">
        <v>12</v>
      </c>
      <c r="N10" s="141" t="s">
        <v>13</v>
      </c>
      <c r="O10" s="142"/>
      <c r="P10" s="8" t="s">
        <v>12</v>
      </c>
    </row>
    <row r="11" spans="3:18" ht="37.5" customHeight="1" thickBot="1" x14ac:dyDescent="0.2">
      <c r="C11" s="10" t="s">
        <v>14</v>
      </c>
      <c r="D11" s="10" t="s">
        <v>15</v>
      </c>
      <c r="E11" s="10" t="s">
        <v>16</v>
      </c>
      <c r="F11" s="10" t="s">
        <v>17</v>
      </c>
      <c r="G11" s="10" t="s">
        <v>16</v>
      </c>
      <c r="H11" s="10" t="s">
        <v>17</v>
      </c>
      <c r="I11" s="10" t="s">
        <v>16</v>
      </c>
      <c r="J11" s="10" t="s">
        <v>17</v>
      </c>
      <c r="K11" s="10" t="s">
        <v>16</v>
      </c>
      <c r="L11" s="10" t="s">
        <v>17</v>
      </c>
      <c r="M11" s="11" t="s">
        <v>18</v>
      </c>
      <c r="N11" s="10" t="s">
        <v>16</v>
      </c>
      <c r="O11" s="10" t="s">
        <v>17</v>
      </c>
      <c r="P11" s="10" t="s">
        <v>19</v>
      </c>
      <c r="Q11" s="12"/>
      <c r="R11" s="12"/>
    </row>
    <row r="12" spans="3:18" ht="46.5" customHeight="1" x14ac:dyDescent="0.2">
      <c r="C12" s="110">
        <v>44</v>
      </c>
      <c r="D12" s="111" t="s">
        <v>20</v>
      </c>
      <c r="E12" s="40">
        <v>5042077.63</v>
      </c>
      <c r="F12" s="40">
        <v>2714082.5</v>
      </c>
      <c r="G12" s="40">
        <v>4261028.95</v>
      </c>
      <c r="H12" s="40">
        <f>F12</f>
        <v>2714082.5</v>
      </c>
      <c r="I12" s="40">
        <v>3368988.9399999995</v>
      </c>
      <c r="J12" s="69">
        <f>H12</f>
        <v>2714082.5</v>
      </c>
      <c r="K12" s="41">
        <f>E12+G12+I12</f>
        <v>12672095.52</v>
      </c>
      <c r="L12" s="40">
        <f>F12+H12+J12</f>
        <v>8142247.5</v>
      </c>
      <c r="M12" s="42">
        <f t="shared" ref="M12:M13" si="0">+K12/L12*100</f>
        <v>155.63387774689974</v>
      </c>
      <c r="N12" s="112">
        <f t="shared" ref="N12:N18" si="1">+K12+0</f>
        <v>12672095.52</v>
      </c>
      <c r="O12" s="40">
        <f>+L12</f>
        <v>8142247.5</v>
      </c>
      <c r="P12" s="45">
        <f t="shared" ref="P12:P13" si="2">+N12/O12*100</f>
        <v>155.63387774689974</v>
      </c>
      <c r="Q12" s="19"/>
    </row>
    <row r="13" spans="3:18" ht="46.5" customHeight="1" x14ac:dyDescent="0.2">
      <c r="C13" s="20">
        <v>45</v>
      </c>
      <c r="D13" s="21" t="s">
        <v>21</v>
      </c>
      <c r="E13" s="13">
        <v>251649.95</v>
      </c>
      <c r="F13" s="13">
        <v>119250.83</v>
      </c>
      <c r="G13" s="13">
        <v>182959.99</v>
      </c>
      <c r="H13" s="13">
        <f t="shared" ref="H13:H18" si="3">F13</f>
        <v>119250.83</v>
      </c>
      <c r="I13" s="13">
        <v>128441.49000000005</v>
      </c>
      <c r="J13" s="14">
        <f t="shared" ref="J13:J18" si="4">H13</f>
        <v>119250.83</v>
      </c>
      <c r="K13" s="15">
        <f>E13+G13+I13</f>
        <v>563051.43000000005</v>
      </c>
      <c r="L13" s="16">
        <f>F13+H13+J13</f>
        <v>357752.49</v>
      </c>
      <c r="M13" s="17">
        <f t="shared" si="0"/>
        <v>157.38574733609823</v>
      </c>
      <c r="N13" s="15">
        <f t="shared" si="1"/>
        <v>563051.43000000005</v>
      </c>
      <c r="O13" s="16">
        <f>+L13</f>
        <v>357752.49</v>
      </c>
      <c r="P13" s="18">
        <f t="shared" si="2"/>
        <v>157.38574733609823</v>
      </c>
      <c r="Q13" s="19"/>
    </row>
    <row r="14" spans="3:18" ht="46.5" customHeight="1" x14ac:dyDescent="0.2">
      <c r="C14" s="20">
        <v>49</v>
      </c>
      <c r="D14" s="56" t="s">
        <v>22</v>
      </c>
      <c r="E14" s="13">
        <v>0</v>
      </c>
      <c r="F14" s="13">
        <v>0</v>
      </c>
      <c r="G14" s="13">
        <v>0</v>
      </c>
      <c r="H14" s="13">
        <f t="shared" si="3"/>
        <v>0</v>
      </c>
      <c r="I14" s="13">
        <v>0</v>
      </c>
      <c r="J14" s="14">
        <f t="shared" si="4"/>
        <v>0</v>
      </c>
      <c r="K14" s="15">
        <f>E14+G14+I14</f>
        <v>0</v>
      </c>
      <c r="L14" s="16">
        <f t="shared" ref="L14:L18" si="5">F14+H14+J14</f>
        <v>0</v>
      </c>
      <c r="M14" s="17">
        <v>0</v>
      </c>
      <c r="N14" s="15">
        <f t="shared" si="1"/>
        <v>0</v>
      </c>
      <c r="O14" s="16">
        <v>0</v>
      </c>
      <c r="P14" s="18">
        <v>0</v>
      </c>
      <c r="Q14" s="19"/>
    </row>
    <row r="15" spans="3:18" ht="46.5" customHeight="1" x14ac:dyDescent="0.2">
      <c r="C15" s="20">
        <v>51</v>
      </c>
      <c r="D15" s="92" t="s">
        <v>23</v>
      </c>
      <c r="E15" s="13">
        <v>18792.71</v>
      </c>
      <c r="F15" s="13">
        <v>0</v>
      </c>
      <c r="G15" s="13">
        <v>16306.5</v>
      </c>
      <c r="H15" s="13">
        <f t="shared" si="3"/>
        <v>0</v>
      </c>
      <c r="I15" s="13">
        <v>14013.800000000003</v>
      </c>
      <c r="J15" s="14">
        <f t="shared" si="4"/>
        <v>0</v>
      </c>
      <c r="K15" s="15">
        <f>E15+G15+I15</f>
        <v>49113.01</v>
      </c>
      <c r="L15" s="16">
        <f t="shared" si="5"/>
        <v>0</v>
      </c>
      <c r="M15" s="17">
        <v>0</v>
      </c>
      <c r="N15" s="15">
        <f t="shared" si="1"/>
        <v>49113.01</v>
      </c>
      <c r="O15" s="16">
        <v>0</v>
      </c>
      <c r="P15" s="18">
        <v>0</v>
      </c>
      <c r="Q15" s="19"/>
    </row>
    <row r="16" spans="3:18" ht="46.5" customHeight="1" x14ac:dyDescent="0.2">
      <c r="C16" s="20">
        <v>61</v>
      </c>
      <c r="D16" s="92" t="s">
        <v>24</v>
      </c>
      <c r="E16" s="13">
        <v>19987.240000000002</v>
      </c>
      <c r="F16" s="13">
        <v>0</v>
      </c>
      <c r="G16" s="13">
        <v>25296.219999999998</v>
      </c>
      <c r="H16" s="13">
        <f t="shared" si="3"/>
        <v>0</v>
      </c>
      <c r="I16" s="13">
        <v>10498.370000000003</v>
      </c>
      <c r="J16" s="14">
        <f t="shared" si="4"/>
        <v>0</v>
      </c>
      <c r="K16" s="15">
        <f>E16+G16+I16</f>
        <v>55781.83</v>
      </c>
      <c r="L16" s="16">
        <f t="shared" si="5"/>
        <v>0</v>
      </c>
      <c r="M16" s="17">
        <v>0</v>
      </c>
      <c r="N16" s="15">
        <f t="shared" si="1"/>
        <v>55781.83</v>
      </c>
      <c r="O16" s="16">
        <v>0</v>
      </c>
      <c r="P16" s="18">
        <v>0</v>
      </c>
      <c r="Q16" s="19"/>
    </row>
    <row r="17" spans="3:17" ht="46.5" customHeight="1" x14ac:dyDescent="0.2">
      <c r="C17" s="20">
        <v>82</v>
      </c>
      <c r="D17" s="21" t="s">
        <v>25</v>
      </c>
      <c r="E17" s="13">
        <v>0</v>
      </c>
      <c r="F17" s="13">
        <v>0</v>
      </c>
      <c r="G17" s="13">
        <v>0</v>
      </c>
      <c r="H17" s="13">
        <f t="shared" si="3"/>
        <v>0</v>
      </c>
      <c r="I17" s="13">
        <v>0</v>
      </c>
      <c r="J17" s="14">
        <f t="shared" si="4"/>
        <v>0</v>
      </c>
      <c r="K17" s="15">
        <f>E17+G17+I17</f>
        <v>0</v>
      </c>
      <c r="L17" s="16">
        <f t="shared" si="5"/>
        <v>0</v>
      </c>
      <c r="M17" s="17">
        <v>0</v>
      </c>
      <c r="N17" s="15">
        <f t="shared" si="1"/>
        <v>0</v>
      </c>
      <c r="O17" s="16">
        <v>0</v>
      </c>
      <c r="P17" s="18">
        <v>0</v>
      </c>
      <c r="Q17" s="19"/>
    </row>
    <row r="18" spans="3:17" ht="20.100000000000001" customHeight="1" thickBot="1" x14ac:dyDescent="0.25">
      <c r="C18" s="22">
        <v>93</v>
      </c>
      <c r="D18" s="23" t="s">
        <v>26</v>
      </c>
      <c r="E18" s="98">
        <v>663455</v>
      </c>
      <c r="F18" s="98">
        <v>0</v>
      </c>
      <c r="G18" s="98">
        <v>263422</v>
      </c>
      <c r="H18" s="98">
        <f t="shared" si="3"/>
        <v>0</v>
      </c>
      <c r="I18" s="98">
        <v>0</v>
      </c>
      <c r="J18" s="113">
        <f t="shared" si="4"/>
        <v>0</v>
      </c>
      <c r="K18" s="79">
        <f>E18+G18+I18</f>
        <v>926877</v>
      </c>
      <c r="L18" s="76">
        <f t="shared" si="5"/>
        <v>0</v>
      </c>
      <c r="M18" s="120">
        <v>0</v>
      </c>
      <c r="N18" s="79">
        <f t="shared" si="1"/>
        <v>926877</v>
      </c>
      <c r="O18" s="76">
        <v>0</v>
      </c>
      <c r="P18" s="119">
        <v>0</v>
      </c>
      <c r="Q18" s="19"/>
    </row>
    <row r="19" spans="3:17" ht="9.75" thickBot="1" x14ac:dyDescent="0.2"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5"/>
    </row>
    <row r="20" spans="3:17" ht="20.100000000000001" customHeight="1" thickBot="1" x14ac:dyDescent="0.25">
      <c r="C20" s="25"/>
      <c r="D20" s="26" t="s">
        <v>27</v>
      </c>
      <c r="E20" s="27">
        <f t="shared" ref="E20:L20" si="6">SUM(E12:E18)</f>
        <v>5995962.5300000003</v>
      </c>
      <c r="F20" s="28">
        <f t="shared" si="6"/>
        <v>2833333.33</v>
      </c>
      <c r="G20" s="28">
        <f t="shared" si="6"/>
        <v>4749013.66</v>
      </c>
      <c r="H20" s="28">
        <f t="shared" si="6"/>
        <v>2833333.33</v>
      </c>
      <c r="I20" s="28">
        <f t="shared" si="6"/>
        <v>3521942.5999999996</v>
      </c>
      <c r="J20" s="29">
        <f t="shared" si="6"/>
        <v>2833333.33</v>
      </c>
      <c r="K20" s="29">
        <f t="shared" si="6"/>
        <v>14266918.789999999</v>
      </c>
      <c r="L20" s="28">
        <f t="shared" si="6"/>
        <v>8499999.9900000002</v>
      </c>
      <c r="M20" s="29">
        <f>K20/L20*100</f>
        <v>167.84610360923068</v>
      </c>
      <c r="N20" s="27">
        <f>SUM(N12:N18)</f>
        <v>14266918.789999999</v>
      </c>
      <c r="O20" s="28">
        <f>SUM(O12:O18)</f>
        <v>8499999.9900000002</v>
      </c>
      <c r="P20" s="30">
        <f>N20/O20*100</f>
        <v>167.84610360923068</v>
      </c>
      <c r="Q20" s="25"/>
    </row>
    <row r="21" spans="3:17" x14ac:dyDescent="0.15"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5"/>
    </row>
    <row r="22" spans="3:17" x14ac:dyDescent="0.15"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5"/>
    </row>
    <row r="23" spans="3:17" x14ac:dyDescent="0.15"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31"/>
      <c r="O23" s="24"/>
      <c r="P23" s="24"/>
      <c r="Q23" s="25"/>
    </row>
    <row r="24" spans="3:17" x14ac:dyDescent="0.15"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5"/>
    </row>
    <row r="25" spans="3:17" x14ac:dyDescent="0.15"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5"/>
    </row>
    <row r="26" spans="3:17" x14ac:dyDescent="0.15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5"/>
    </row>
    <row r="27" spans="3:17" x14ac:dyDescent="0.15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5"/>
    </row>
    <row r="28" spans="3:17" x14ac:dyDescent="0.15"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5"/>
    </row>
    <row r="29" spans="3:17" x14ac:dyDescent="0.15"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5"/>
    </row>
    <row r="30" spans="3:17" ht="9.75" thickBot="1" x14ac:dyDescent="0.2">
      <c r="C30" s="24"/>
      <c r="D30" s="24"/>
      <c r="E30" s="24"/>
      <c r="F30" s="24"/>
      <c r="G30" s="24"/>
      <c r="H30" s="24"/>
      <c r="I30" s="24"/>
      <c r="J30" s="24"/>
      <c r="K30" s="31"/>
      <c r="L30" s="32"/>
      <c r="M30" s="24"/>
      <c r="N30" s="24"/>
      <c r="O30" s="24"/>
      <c r="P30" s="24"/>
      <c r="Q30" s="25"/>
    </row>
    <row r="31" spans="3:17" ht="17.25" customHeight="1" thickBot="1" x14ac:dyDescent="0.2">
      <c r="C31" s="132" t="s">
        <v>28</v>
      </c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4"/>
      <c r="Q31" s="25"/>
    </row>
    <row r="32" spans="3:17" ht="19.5" customHeight="1" thickBot="1" x14ac:dyDescent="0.2">
      <c r="C32" s="128" t="s">
        <v>29</v>
      </c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30"/>
      <c r="Q32" s="25"/>
    </row>
    <row r="33" spans="3:17" ht="27" customHeight="1" thickBot="1" x14ac:dyDescent="0.2">
      <c r="C33" s="122" t="s">
        <v>9</v>
      </c>
      <c r="D33" s="123"/>
      <c r="E33" s="8" t="s">
        <v>10</v>
      </c>
      <c r="F33" s="8" t="s">
        <v>55</v>
      </c>
      <c r="G33" s="8" t="s">
        <v>10</v>
      </c>
      <c r="H33" s="8" t="s">
        <v>56</v>
      </c>
      <c r="I33" s="8" t="s">
        <v>10</v>
      </c>
      <c r="J33" s="8" t="s">
        <v>57</v>
      </c>
      <c r="K33" s="124" t="s">
        <v>11</v>
      </c>
      <c r="L33" s="125"/>
      <c r="M33" s="33" t="s">
        <v>12</v>
      </c>
      <c r="N33" s="126" t="s">
        <v>13</v>
      </c>
      <c r="O33" s="127"/>
      <c r="P33" s="34" t="s">
        <v>12</v>
      </c>
      <c r="Q33" s="25"/>
    </row>
    <row r="34" spans="3:17" ht="41.25" customHeight="1" thickBot="1" x14ac:dyDescent="0.2">
      <c r="C34" s="35" t="s">
        <v>14</v>
      </c>
      <c r="D34" s="35" t="s">
        <v>15</v>
      </c>
      <c r="E34" s="35" t="s">
        <v>16</v>
      </c>
      <c r="F34" s="35" t="s">
        <v>17</v>
      </c>
      <c r="G34" s="35" t="s">
        <v>16</v>
      </c>
      <c r="H34" s="35" t="s">
        <v>17</v>
      </c>
      <c r="I34" s="35" t="s">
        <v>16</v>
      </c>
      <c r="J34" s="35" t="s">
        <v>17</v>
      </c>
      <c r="K34" s="35" t="s">
        <v>16</v>
      </c>
      <c r="L34" s="35" t="s">
        <v>17</v>
      </c>
      <c r="M34" s="36" t="s">
        <v>18</v>
      </c>
      <c r="N34" s="35" t="s">
        <v>16</v>
      </c>
      <c r="O34" s="35" t="s">
        <v>17</v>
      </c>
      <c r="P34" s="35" t="s">
        <v>30</v>
      </c>
      <c r="Q34" s="37"/>
    </row>
    <row r="35" spans="3:17" s="46" customFormat="1" ht="20.100000000000001" customHeight="1" x14ac:dyDescent="0.2">
      <c r="C35" s="38" t="s">
        <v>31</v>
      </c>
      <c r="D35" s="39" t="s">
        <v>32</v>
      </c>
      <c r="E35" s="40">
        <v>1092121.1200000001</v>
      </c>
      <c r="F35" s="67">
        <v>1172666.6399999999</v>
      </c>
      <c r="G35" s="114">
        <v>1050218.8999999999</v>
      </c>
      <c r="H35" s="67">
        <f>+F35</f>
        <v>1172666.6399999999</v>
      </c>
      <c r="I35" s="114">
        <v>1066024.24</v>
      </c>
      <c r="J35" s="40">
        <f t="shared" ref="J35:J40" si="7">H35</f>
        <v>1172666.6399999999</v>
      </c>
      <c r="K35" s="41">
        <f t="shared" ref="K35:L39" si="8">+E35+G35+I35</f>
        <v>3208364.26</v>
      </c>
      <c r="L35" s="40">
        <f t="shared" si="8"/>
        <v>3517999.92</v>
      </c>
      <c r="M35" s="42">
        <f t="shared" ref="M35:M39" si="9">+K35/L35*100</f>
        <v>91.198531351871097</v>
      </c>
      <c r="N35" s="43">
        <f>+K35+0</f>
        <v>3208364.26</v>
      </c>
      <c r="O35" s="44">
        <v>3517999.92</v>
      </c>
      <c r="P35" s="45">
        <f t="shared" ref="P35:P39" si="10">N35*100/O35</f>
        <v>91.198531351871097</v>
      </c>
      <c r="Q35" s="24"/>
    </row>
    <row r="36" spans="3:17" s="46" customFormat="1" ht="20.100000000000001" customHeight="1" x14ac:dyDescent="0.2">
      <c r="C36" s="47" t="s">
        <v>33</v>
      </c>
      <c r="D36" s="48" t="s">
        <v>34</v>
      </c>
      <c r="E36" s="16">
        <v>236093.96</v>
      </c>
      <c r="F36" s="103">
        <v>287666.67</v>
      </c>
      <c r="G36" s="106">
        <v>139645.57999999999</v>
      </c>
      <c r="H36" s="103">
        <f>+F36</f>
        <v>287666.67</v>
      </c>
      <c r="I36" s="106">
        <v>648288.24</v>
      </c>
      <c r="J36" s="16">
        <f>H36</f>
        <v>287666.67</v>
      </c>
      <c r="K36" s="49">
        <f t="shared" si="8"/>
        <v>1024027.78</v>
      </c>
      <c r="L36" s="50">
        <f t="shared" si="8"/>
        <v>863000.01</v>
      </c>
      <c r="M36" s="17">
        <f t="shared" si="9"/>
        <v>118.6590693087014</v>
      </c>
      <c r="N36" s="51">
        <f>+K36+0</f>
        <v>1024027.78</v>
      </c>
      <c r="O36" s="52">
        <v>863000.02</v>
      </c>
      <c r="P36" s="53">
        <f t="shared" si="10"/>
        <v>118.65906793374118</v>
      </c>
      <c r="Q36" s="24"/>
    </row>
    <row r="37" spans="3:17" s="46" customFormat="1" ht="20.100000000000001" customHeight="1" x14ac:dyDescent="0.2">
      <c r="C37" s="54" t="s">
        <v>35</v>
      </c>
      <c r="D37" s="55" t="s">
        <v>36</v>
      </c>
      <c r="E37" s="50">
        <v>2213126.83</v>
      </c>
      <c r="F37" s="103">
        <v>1175916.6499999999</v>
      </c>
      <c r="G37" s="73">
        <v>2763288.02</v>
      </c>
      <c r="H37" s="72">
        <f>+F37</f>
        <v>1175916.6499999999</v>
      </c>
      <c r="I37" s="73">
        <v>3425781.83</v>
      </c>
      <c r="J37" s="50">
        <f t="shared" si="7"/>
        <v>1175916.6499999999</v>
      </c>
      <c r="K37" s="49">
        <f t="shared" si="8"/>
        <v>8402196.6799999997</v>
      </c>
      <c r="L37" s="50">
        <f t="shared" si="8"/>
        <v>3527749.9499999997</v>
      </c>
      <c r="M37" s="17">
        <f t="shared" si="9"/>
        <v>238.17438307950368</v>
      </c>
      <c r="N37" s="51">
        <f>K37+0</f>
        <v>8402196.6799999997</v>
      </c>
      <c r="O37" s="52">
        <v>3527749.96</v>
      </c>
      <c r="P37" s="53">
        <f t="shared" si="10"/>
        <v>238.1743824043584</v>
      </c>
      <c r="Q37" s="24"/>
    </row>
    <row r="38" spans="3:17" s="46" customFormat="1" ht="32.25" customHeight="1" x14ac:dyDescent="0.2">
      <c r="C38" s="54" t="s">
        <v>37</v>
      </c>
      <c r="D38" s="56" t="s">
        <v>38</v>
      </c>
      <c r="E38" s="50">
        <v>268952.61</v>
      </c>
      <c r="F38" s="103">
        <v>151250</v>
      </c>
      <c r="G38" s="73">
        <v>334040.45</v>
      </c>
      <c r="H38" s="72">
        <f>+F38</f>
        <v>151250</v>
      </c>
      <c r="I38" s="73">
        <v>212043.54</v>
      </c>
      <c r="J38" s="50">
        <f t="shared" si="7"/>
        <v>151250</v>
      </c>
      <c r="K38" s="49">
        <f t="shared" si="8"/>
        <v>815036.60000000009</v>
      </c>
      <c r="L38" s="50">
        <f t="shared" si="8"/>
        <v>453750</v>
      </c>
      <c r="M38" s="17">
        <f t="shared" si="9"/>
        <v>179.62239118457302</v>
      </c>
      <c r="N38" s="51">
        <f>K38+0</f>
        <v>815036.60000000009</v>
      </c>
      <c r="O38" s="52">
        <v>453750</v>
      </c>
      <c r="P38" s="53">
        <f t="shared" si="10"/>
        <v>179.62239118457305</v>
      </c>
      <c r="Q38" s="24"/>
    </row>
    <row r="39" spans="3:17" s="46" customFormat="1" ht="26.25" customHeight="1" x14ac:dyDescent="0.2">
      <c r="C39" s="20">
        <v>5000</v>
      </c>
      <c r="D39" s="93" t="s">
        <v>39</v>
      </c>
      <c r="E39" s="50">
        <v>107042.8</v>
      </c>
      <c r="F39" s="103">
        <v>45833.34</v>
      </c>
      <c r="G39" s="73">
        <v>0</v>
      </c>
      <c r="H39" s="72">
        <f t="shared" ref="H39" si="11">F39</f>
        <v>45833.34</v>
      </c>
      <c r="I39" s="73">
        <v>0</v>
      </c>
      <c r="J39" s="50">
        <f t="shared" si="7"/>
        <v>45833.34</v>
      </c>
      <c r="K39" s="49">
        <f t="shared" si="8"/>
        <v>107042.8</v>
      </c>
      <c r="L39" s="50">
        <f t="shared" si="8"/>
        <v>137500.01999999999</v>
      </c>
      <c r="M39" s="17">
        <f t="shared" si="9"/>
        <v>77.849297767374878</v>
      </c>
      <c r="N39" s="51">
        <f>K39+0</f>
        <v>107042.8</v>
      </c>
      <c r="O39" s="52">
        <v>137500.01999999999</v>
      </c>
      <c r="P39" s="53">
        <f t="shared" si="10"/>
        <v>77.849297767374878</v>
      </c>
      <c r="Q39" s="24"/>
    </row>
    <row r="40" spans="3:17" ht="19.5" customHeight="1" thickBot="1" x14ac:dyDescent="0.25">
      <c r="C40" s="22">
        <v>6000</v>
      </c>
      <c r="D40" s="57" t="s">
        <v>40</v>
      </c>
      <c r="E40" s="76">
        <v>0</v>
      </c>
      <c r="F40" s="77">
        <v>0</v>
      </c>
      <c r="G40" s="78">
        <v>417500.43</v>
      </c>
      <c r="H40" s="77">
        <v>0</v>
      </c>
      <c r="I40" s="78">
        <v>0</v>
      </c>
      <c r="J40" s="76">
        <f t="shared" si="7"/>
        <v>0</v>
      </c>
      <c r="K40" s="79">
        <f t="shared" ref="K40:L40" si="12">+E40+G40+I40</f>
        <v>417500.43</v>
      </c>
      <c r="L40" s="76">
        <f t="shared" si="12"/>
        <v>0</v>
      </c>
      <c r="M40" s="120">
        <v>0</v>
      </c>
      <c r="N40" s="107">
        <f>+K40+0</f>
        <v>417500.43</v>
      </c>
      <c r="O40" s="108">
        <v>0</v>
      </c>
      <c r="P40" s="109">
        <v>0</v>
      </c>
      <c r="Q40" s="24"/>
    </row>
    <row r="41" spans="3:17" ht="9.75" thickBot="1" x14ac:dyDescent="0.2"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</row>
    <row r="42" spans="3:17" ht="20.100000000000001" customHeight="1" thickBot="1" x14ac:dyDescent="0.25">
      <c r="C42" s="25"/>
      <c r="D42" s="26" t="s">
        <v>27</v>
      </c>
      <c r="E42" s="27">
        <f t="shared" ref="E42:L42" si="13">SUM(E35:E40)</f>
        <v>3917337.32</v>
      </c>
      <c r="F42" s="28">
        <f>SUM(F35:F40)</f>
        <v>2833333.3</v>
      </c>
      <c r="G42" s="28">
        <f>SUM(G35:G40)</f>
        <v>4704693.38</v>
      </c>
      <c r="H42" s="28">
        <f>SUM(H35:H40)</f>
        <v>2833333.3</v>
      </c>
      <c r="I42" s="28">
        <f t="shared" si="13"/>
        <v>5352137.8500000006</v>
      </c>
      <c r="J42" s="30">
        <f t="shared" si="13"/>
        <v>2833333.3</v>
      </c>
      <c r="K42" s="27">
        <f t="shared" si="13"/>
        <v>13974168.549999999</v>
      </c>
      <c r="L42" s="28">
        <f t="shared" si="13"/>
        <v>8499999.8999999985</v>
      </c>
      <c r="M42" s="30">
        <f>K42*100/L42</f>
        <v>164.40198487531751</v>
      </c>
      <c r="N42" s="27">
        <f>SUM(N35:N40)</f>
        <v>13974168.549999999</v>
      </c>
      <c r="O42" s="28">
        <f>SUM(O35:O40)</f>
        <v>8499999.9199999999</v>
      </c>
      <c r="P42" s="30">
        <f>N42*100/O42</f>
        <v>164.40198448848926</v>
      </c>
      <c r="Q42" s="24"/>
    </row>
    <row r="43" spans="3:17" ht="15" customHeight="1" x14ac:dyDescent="0.15">
      <c r="C43" s="24"/>
      <c r="D43" s="24"/>
      <c r="E43" s="24"/>
      <c r="F43" s="24"/>
      <c r="G43" s="24"/>
      <c r="H43" s="24"/>
      <c r="I43" s="24"/>
      <c r="J43" s="24"/>
      <c r="K43" s="24" t="s">
        <v>0</v>
      </c>
      <c r="L43" s="24"/>
      <c r="M43" s="24"/>
      <c r="N43" s="24"/>
      <c r="O43" s="24"/>
      <c r="P43" s="24"/>
      <c r="Q43" s="24"/>
    </row>
    <row r="44" spans="3:17" ht="18" customHeight="1" x14ac:dyDescent="0.15"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</row>
    <row r="45" spans="3:17" ht="12.75" x14ac:dyDescent="0.2">
      <c r="C45" s="131" t="s">
        <v>1</v>
      </c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24"/>
    </row>
    <row r="46" spans="3:17" ht="12" x14ac:dyDescent="0.2">
      <c r="C46" s="59"/>
      <c r="D46" s="24"/>
      <c r="E46" s="60"/>
      <c r="F46" s="60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</row>
    <row r="47" spans="3:17" ht="12" x14ac:dyDescent="0.2">
      <c r="C47" s="59"/>
      <c r="D47" s="24"/>
      <c r="E47" s="24"/>
      <c r="F47" s="24"/>
      <c r="G47" s="24"/>
      <c r="H47" s="61" t="s">
        <v>2</v>
      </c>
      <c r="I47" s="24"/>
      <c r="J47" s="24"/>
      <c r="K47" s="24"/>
      <c r="L47" s="24"/>
      <c r="M47" s="24"/>
      <c r="N47" s="24"/>
      <c r="O47" s="24"/>
      <c r="P47" s="24"/>
      <c r="Q47" s="24"/>
    </row>
    <row r="48" spans="3:17" ht="15.75" customHeight="1" x14ac:dyDescent="0.2">
      <c r="C48" s="59"/>
      <c r="D48" s="24"/>
      <c r="E48" s="24"/>
      <c r="F48" s="24"/>
      <c r="G48" s="24"/>
      <c r="H48" s="61" t="s">
        <v>3</v>
      </c>
      <c r="I48" s="25"/>
      <c r="J48" s="25"/>
      <c r="K48" s="25"/>
      <c r="L48" s="25"/>
      <c r="M48" s="24"/>
      <c r="N48" s="24"/>
      <c r="O48" s="24"/>
      <c r="P48" s="24"/>
      <c r="Q48" s="24"/>
    </row>
    <row r="49" spans="3:18" ht="17.25" customHeight="1" x14ac:dyDescent="0.2">
      <c r="C49" s="59"/>
      <c r="D49" s="60" t="s">
        <v>41</v>
      </c>
      <c r="E49" s="24"/>
      <c r="F49" s="24"/>
      <c r="G49" s="24"/>
      <c r="H49" s="61" t="s">
        <v>5</v>
      </c>
      <c r="I49" s="62" t="s">
        <v>6</v>
      </c>
      <c r="J49" s="62"/>
      <c r="K49" s="62"/>
      <c r="L49" s="62"/>
      <c r="M49" s="24"/>
      <c r="N49" s="24"/>
      <c r="O49" s="24"/>
      <c r="P49" s="24"/>
      <c r="Q49" s="24"/>
    </row>
    <row r="50" spans="3:18" ht="13.5" customHeight="1" x14ac:dyDescent="0.15">
      <c r="C50" s="24"/>
      <c r="D50" s="24"/>
      <c r="E50" s="24"/>
      <c r="F50" s="24"/>
      <c r="G50" s="24"/>
      <c r="H50" s="61" t="s">
        <v>7</v>
      </c>
      <c r="I50" s="7" t="s">
        <v>59</v>
      </c>
      <c r="J50" s="63"/>
      <c r="K50" s="63"/>
      <c r="L50" s="63"/>
      <c r="M50" s="24"/>
      <c r="N50" s="24"/>
      <c r="O50" s="24"/>
      <c r="P50" s="24"/>
      <c r="Q50" s="24"/>
    </row>
    <row r="51" spans="3:18" ht="13.5" customHeight="1" x14ac:dyDescent="0.15">
      <c r="C51" s="24"/>
      <c r="D51" s="24"/>
      <c r="E51" s="24"/>
      <c r="F51" s="24"/>
      <c r="G51" s="24"/>
      <c r="H51" s="61"/>
      <c r="I51" s="25"/>
      <c r="J51" s="25"/>
      <c r="K51" s="25"/>
      <c r="L51" s="25"/>
      <c r="M51" s="24"/>
      <c r="N51" s="24"/>
      <c r="O51" s="24"/>
      <c r="P51" s="24"/>
      <c r="Q51" s="24"/>
    </row>
    <row r="52" spans="3:18" ht="13.5" customHeight="1" thickBot="1" x14ac:dyDescent="0.2">
      <c r="C52" s="24"/>
      <c r="D52" s="24"/>
      <c r="E52" s="24"/>
      <c r="F52" s="24"/>
      <c r="G52" s="24"/>
      <c r="H52" s="61"/>
      <c r="I52" s="25"/>
      <c r="J52" s="25"/>
      <c r="K52" s="25"/>
      <c r="L52" s="25"/>
      <c r="M52" s="24"/>
      <c r="N52" s="24"/>
      <c r="O52" s="24"/>
      <c r="P52" s="24"/>
      <c r="Q52" s="24"/>
    </row>
    <row r="53" spans="3:18" ht="24" customHeight="1" thickBot="1" x14ac:dyDescent="0.2">
      <c r="C53" s="128" t="s">
        <v>42</v>
      </c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30"/>
      <c r="Q53" s="24"/>
    </row>
    <row r="54" spans="3:18" ht="41.25" customHeight="1" thickBot="1" x14ac:dyDescent="0.2">
      <c r="C54" s="122" t="s">
        <v>9</v>
      </c>
      <c r="D54" s="123"/>
      <c r="E54" s="8" t="s">
        <v>10</v>
      </c>
      <c r="F54" s="8" t="s">
        <v>55</v>
      </c>
      <c r="G54" s="8" t="s">
        <v>10</v>
      </c>
      <c r="H54" s="8" t="s">
        <v>56</v>
      </c>
      <c r="I54" s="8" t="s">
        <v>10</v>
      </c>
      <c r="J54" s="8" t="s">
        <v>57</v>
      </c>
      <c r="K54" s="124" t="s">
        <v>11</v>
      </c>
      <c r="L54" s="125"/>
      <c r="M54" s="33" t="s">
        <v>12</v>
      </c>
      <c r="N54" s="126" t="s">
        <v>13</v>
      </c>
      <c r="O54" s="127"/>
      <c r="P54" s="34" t="s">
        <v>12</v>
      </c>
      <c r="Q54" s="24"/>
    </row>
    <row r="55" spans="3:18" ht="57" customHeight="1" thickBot="1" x14ac:dyDescent="0.2">
      <c r="C55" s="35" t="s">
        <v>14</v>
      </c>
      <c r="D55" s="35" t="s">
        <v>15</v>
      </c>
      <c r="E55" s="35" t="s">
        <v>16</v>
      </c>
      <c r="F55" s="35" t="s">
        <v>17</v>
      </c>
      <c r="G55" s="35" t="s">
        <v>16</v>
      </c>
      <c r="H55" s="35" t="s">
        <v>17</v>
      </c>
      <c r="I55" s="35" t="s">
        <v>16</v>
      </c>
      <c r="J55" s="35" t="s">
        <v>17</v>
      </c>
      <c r="K55" s="35" t="s">
        <v>16</v>
      </c>
      <c r="L55" s="35" t="s">
        <v>17</v>
      </c>
      <c r="M55" s="36" t="s">
        <v>18</v>
      </c>
      <c r="N55" s="35" t="s">
        <v>16</v>
      </c>
      <c r="O55" s="35" t="s">
        <v>17</v>
      </c>
      <c r="P55" s="35" t="s">
        <v>30</v>
      </c>
      <c r="Q55" s="37"/>
      <c r="R55" s="12"/>
    </row>
    <row r="56" spans="3:18" s="46" customFormat="1" ht="24.75" customHeight="1" x14ac:dyDescent="0.2">
      <c r="C56" s="64" t="s">
        <v>43</v>
      </c>
      <c r="D56" s="65" t="s">
        <v>44</v>
      </c>
      <c r="E56" s="66">
        <v>81534.31</v>
      </c>
      <c r="F56" s="102">
        <v>143583.32999999999</v>
      </c>
      <c r="G56" s="68">
        <v>90255.31</v>
      </c>
      <c r="H56" s="102">
        <f>F56</f>
        <v>143583.32999999999</v>
      </c>
      <c r="I56" s="68">
        <v>112796.52</v>
      </c>
      <c r="J56" s="67">
        <f t="shared" ref="J56:J60" si="14">H56</f>
        <v>143583.32999999999</v>
      </c>
      <c r="K56" s="68">
        <f>E56+G56+I56</f>
        <v>284586.14</v>
      </c>
      <c r="L56" s="101">
        <f t="shared" ref="L56:L59" si="15">+F56+H56+J56</f>
        <v>430749.99</v>
      </c>
      <c r="M56" s="67">
        <f>K56/L56*100</f>
        <v>66.067590622579004</v>
      </c>
      <c r="N56" s="68">
        <f>K56+0</f>
        <v>284586.14</v>
      </c>
      <c r="O56" s="66">
        <v>430749.99</v>
      </c>
      <c r="P56" s="67">
        <f>N56/O56*100</f>
        <v>66.067590622579004</v>
      </c>
      <c r="Q56" s="19"/>
    </row>
    <row r="57" spans="3:18" s="46" customFormat="1" ht="24.75" customHeight="1" x14ac:dyDescent="0.2">
      <c r="C57" s="70" t="s">
        <v>45</v>
      </c>
      <c r="D57" s="71" t="s">
        <v>44</v>
      </c>
      <c r="E57" s="50">
        <v>0</v>
      </c>
      <c r="F57" s="72">
        <v>36666.67</v>
      </c>
      <c r="G57" s="73">
        <v>0</v>
      </c>
      <c r="H57" s="72">
        <f t="shared" ref="H57:H60" si="16">F57</f>
        <v>36666.67</v>
      </c>
      <c r="I57" s="73">
        <v>17794.47</v>
      </c>
      <c r="J57" s="72">
        <f t="shared" si="14"/>
        <v>36666.67</v>
      </c>
      <c r="K57" s="73">
        <f>E57+G57+I57</f>
        <v>17794.47</v>
      </c>
      <c r="L57" s="58">
        <f t="shared" si="15"/>
        <v>110000.01</v>
      </c>
      <c r="M57" s="72">
        <f>K57/L57*100</f>
        <v>16.176789438473691</v>
      </c>
      <c r="N57" s="106">
        <f>+K57+0</f>
        <v>17794.47</v>
      </c>
      <c r="O57" s="50">
        <v>110000.01</v>
      </c>
      <c r="P57" s="72">
        <f t="shared" ref="P57:P59" si="17">N57/O57*100</f>
        <v>16.176789438473691</v>
      </c>
      <c r="Q57" s="19"/>
    </row>
    <row r="58" spans="3:18" s="46" customFormat="1" ht="23.25" customHeight="1" x14ac:dyDescent="0.2">
      <c r="C58" s="97" t="s">
        <v>46</v>
      </c>
      <c r="D58" s="94" t="s">
        <v>44</v>
      </c>
      <c r="E58" s="16">
        <v>780977.83</v>
      </c>
      <c r="F58" s="103">
        <v>586749.99</v>
      </c>
      <c r="G58" s="106">
        <v>683593.63</v>
      </c>
      <c r="H58" s="103">
        <f t="shared" si="16"/>
        <v>586749.99</v>
      </c>
      <c r="I58" s="106">
        <v>583960.87</v>
      </c>
      <c r="J58" s="103">
        <f t="shared" si="14"/>
        <v>586749.99</v>
      </c>
      <c r="K58" s="73">
        <f>E58+G58+I58</f>
        <v>2048532.33</v>
      </c>
      <c r="L58" s="58">
        <f>+F58+H58+J58</f>
        <v>1760249.97</v>
      </c>
      <c r="M58" s="103">
        <f>K58/L58*100</f>
        <v>116.37735349599238</v>
      </c>
      <c r="N58" s="106">
        <f>+K58+0</f>
        <v>2048532.33</v>
      </c>
      <c r="O58" s="16">
        <v>1760249.97</v>
      </c>
      <c r="P58" s="103">
        <f t="shared" si="17"/>
        <v>116.37735349599238</v>
      </c>
      <c r="Q58" s="19"/>
    </row>
    <row r="59" spans="3:18" s="46" customFormat="1" ht="23.25" customHeight="1" x14ac:dyDescent="0.2">
      <c r="C59" s="97" t="s">
        <v>47</v>
      </c>
      <c r="D59" s="96" t="s">
        <v>44</v>
      </c>
      <c r="E59" s="16">
        <v>2685218.51</v>
      </c>
      <c r="F59" s="103">
        <v>1957666.65</v>
      </c>
      <c r="G59" s="106">
        <v>2536211.7000000002</v>
      </c>
      <c r="H59" s="103">
        <f t="shared" si="16"/>
        <v>1957666.65</v>
      </c>
      <c r="I59" s="106">
        <v>4272057.57</v>
      </c>
      <c r="J59" s="103">
        <f t="shared" si="14"/>
        <v>1957666.65</v>
      </c>
      <c r="K59" s="106">
        <f>E59+G59+I59</f>
        <v>9493487.7800000012</v>
      </c>
      <c r="L59" s="58">
        <f t="shared" si="15"/>
        <v>5872999.9499999993</v>
      </c>
      <c r="M59" s="103">
        <f>K59/L59*100</f>
        <v>161.64631126891123</v>
      </c>
      <c r="N59" s="106">
        <f>+K59+0</f>
        <v>9493487.7800000012</v>
      </c>
      <c r="O59" s="16">
        <v>5872999.9500000002</v>
      </c>
      <c r="P59" s="103">
        <f t="shared" si="17"/>
        <v>161.64631126891123</v>
      </c>
      <c r="Q59" s="19"/>
    </row>
    <row r="60" spans="3:18" ht="23.25" customHeight="1" thickBot="1" x14ac:dyDescent="0.25">
      <c r="C60" s="74" t="s">
        <v>48</v>
      </c>
      <c r="D60" s="95" t="s">
        <v>44</v>
      </c>
      <c r="E60" s="98">
        <v>225021.95</v>
      </c>
      <c r="F60" s="100">
        <v>108666.67</v>
      </c>
      <c r="G60" s="105">
        <v>246729.21</v>
      </c>
      <c r="H60" s="100">
        <f t="shared" si="16"/>
        <v>108666.67</v>
      </c>
      <c r="I60" s="105">
        <v>203395.95</v>
      </c>
      <c r="J60" s="100">
        <f t="shared" si="14"/>
        <v>108666.67</v>
      </c>
      <c r="K60" s="105">
        <f>E60+G60+I60</f>
        <v>675147.1100000001</v>
      </c>
      <c r="L60" s="76">
        <f>+F60+H60+J60</f>
        <v>326000.01</v>
      </c>
      <c r="M60" s="100">
        <f>K60/L60*100</f>
        <v>207.1003341380266</v>
      </c>
      <c r="N60" s="105">
        <f>+K60+0</f>
        <v>675147.1100000001</v>
      </c>
      <c r="O60" s="98">
        <v>326000.01</v>
      </c>
      <c r="P60" s="100">
        <f>N60/O60*100</f>
        <v>207.1003341380266</v>
      </c>
      <c r="Q60" s="19"/>
    </row>
    <row r="61" spans="3:18" ht="23.25" customHeight="1" thickBot="1" x14ac:dyDescent="0.25">
      <c r="C61" s="80"/>
      <c r="D61" s="81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19"/>
    </row>
    <row r="62" spans="3:18" ht="23.25" customHeight="1" x14ac:dyDescent="0.2">
      <c r="C62" s="64" t="s">
        <v>49</v>
      </c>
      <c r="D62" s="65" t="s">
        <v>50</v>
      </c>
      <c r="E62" s="66">
        <v>0</v>
      </c>
      <c r="F62" s="102">
        <v>0</v>
      </c>
      <c r="G62" s="68">
        <v>0</v>
      </c>
      <c r="H62" s="66">
        <v>0</v>
      </c>
      <c r="I62" s="66">
        <v>0</v>
      </c>
      <c r="J62" s="67">
        <v>0</v>
      </c>
      <c r="K62" s="68">
        <f>+E62+G62+I62</f>
        <v>0</v>
      </c>
      <c r="L62" s="101">
        <f>+F62+H62+J62</f>
        <v>0</v>
      </c>
      <c r="M62" s="67">
        <v>0</v>
      </c>
      <c r="N62" s="68">
        <f>+K62+0</f>
        <v>0</v>
      </c>
      <c r="O62" s="66">
        <v>0</v>
      </c>
      <c r="P62" s="102">
        <v>0</v>
      </c>
      <c r="Q62" s="19"/>
    </row>
    <row r="63" spans="3:18" ht="24.75" customHeight="1" x14ac:dyDescent="0.2">
      <c r="C63" s="70">
        <v>18</v>
      </c>
      <c r="D63" s="71" t="s">
        <v>51</v>
      </c>
      <c r="E63" s="50">
        <v>0</v>
      </c>
      <c r="F63" s="72">
        <v>0</v>
      </c>
      <c r="G63" s="73">
        <v>417500.43</v>
      </c>
      <c r="H63" s="50">
        <v>0</v>
      </c>
      <c r="I63" s="50">
        <v>0</v>
      </c>
      <c r="J63" s="72">
        <v>0</v>
      </c>
      <c r="K63" s="73">
        <f t="shared" ref="K63:K66" si="18">+E63+G63+I63</f>
        <v>417500.43</v>
      </c>
      <c r="L63" s="58">
        <f t="shared" ref="L63:L66" si="19">+F63+H63+J63</f>
        <v>0</v>
      </c>
      <c r="M63" s="103">
        <v>0</v>
      </c>
      <c r="N63" s="73">
        <f>+K63+0</f>
        <v>417500.43</v>
      </c>
      <c r="O63" s="50">
        <v>0</v>
      </c>
      <c r="P63" s="103">
        <v>0</v>
      </c>
      <c r="Q63" s="25"/>
    </row>
    <row r="64" spans="3:18" ht="22.5" customHeight="1" x14ac:dyDescent="0.2">
      <c r="C64" s="70">
        <v>19</v>
      </c>
      <c r="D64" s="71" t="s">
        <v>52</v>
      </c>
      <c r="E64" s="16">
        <v>0</v>
      </c>
      <c r="F64" s="103">
        <v>0</v>
      </c>
      <c r="G64" s="106">
        <v>0</v>
      </c>
      <c r="H64" s="16">
        <v>0</v>
      </c>
      <c r="I64" s="16">
        <v>0</v>
      </c>
      <c r="J64" s="103">
        <v>0</v>
      </c>
      <c r="K64" s="73">
        <f t="shared" si="18"/>
        <v>0</v>
      </c>
      <c r="L64" s="58">
        <f t="shared" si="19"/>
        <v>0</v>
      </c>
      <c r="M64" s="103">
        <v>0</v>
      </c>
      <c r="N64" s="106">
        <f>+K64+0</f>
        <v>0</v>
      </c>
      <c r="O64" s="50">
        <v>0</v>
      </c>
      <c r="P64" s="104">
        <v>0</v>
      </c>
      <c r="Q64" s="25"/>
    </row>
    <row r="65" spans="3:17" ht="29.25" customHeight="1" x14ac:dyDescent="0.2">
      <c r="C65" s="70">
        <v>20</v>
      </c>
      <c r="D65" s="71" t="s">
        <v>53</v>
      </c>
      <c r="E65" s="16">
        <v>144584.72</v>
      </c>
      <c r="F65" s="103">
        <v>0</v>
      </c>
      <c r="G65" s="106">
        <v>518533.1</v>
      </c>
      <c r="H65" s="16">
        <v>0</v>
      </c>
      <c r="I65" s="16">
        <v>-383558.73</v>
      </c>
      <c r="J65" s="103">
        <v>0</v>
      </c>
      <c r="K65" s="106">
        <f t="shared" si="18"/>
        <v>279559.08999999997</v>
      </c>
      <c r="L65" s="58">
        <f t="shared" si="19"/>
        <v>0</v>
      </c>
      <c r="M65" s="72">
        <v>0</v>
      </c>
      <c r="N65" s="115">
        <f>+K65+0</f>
        <v>279559.08999999997</v>
      </c>
      <c r="O65" s="50">
        <v>0</v>
      </c>
      <c r="P65" s="103">
        <v>0</v>
      </c>
      <c r="Q65" s="25"/>
    </row>
    <row r="66" spans="3:17" ht="29.25" customHeight="1" thickBot="1" x14ac:dyDescent="0.25">
      <c r="C66" s="99">
        <v>21</v>
      </c>
      <c r="D66" s="75" t="s">
        <v>54</v>
      </c>
      <c r="E66" s="98">
        <v>0</v>
      </c>
      <c r="F66" s="100">
        <v>0</v>
      </c>
      <c r="G66" s="105">
        <v>211870</v>
      </c>
      <c r="H66" s="98">
        <v>0</v>
      </c>
      <c r="I66" s="98">
        <v>545046.22</v>
      </c>
      <c r="J66" s="100">
        <v>0</v>
      </c>
      <c r="K66" s="105">
        <f t="shared" si="18"/>
        <v>756916.22</v>
      </c>
      <c r="L66" s="76">
        <f t="shared" si="19"/>
        <v>0</v>
      </c>
      <c r="M66" s="77">
        <v>0</v>
      </c>
      <c r="N66" s="105">
        <f>+K66+0</f>
        <v>756916.22</v>
      </c>
      <c r="O66" s="76">
        <v>0</v>
      </c>
      <c r="P66" s="100">
        <v>0</v>
      </c>
      <c r="Q66" s="25"/>
    </row>
    <row r="67" spans="3:17" ht="11.25" x14ac:dyDescent="0.2">
      <c r="C67" s="24"/>
      <c r="D67" s="24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25"/>
    </row>
    <row r="68" spans="3:17" ht="12" thickBot="1" x14ac:dyDescent="0.25">
      <c r="E68" s="83">
        <f>SUM(E56:E60)</f>
        <v>3772752.5999999996</v>
      </c>
      <c r="F68" s="84">
        <f t="shared" ref="F68:L68" si="20">SUM(F56:F67)</f>
        <v>2833333.3099999996</v>
      </c>
      <c r="G68" s="85">
        <f t="shared" si="20"/>
        <v>4704693.38</v>
      </c>
      <c r="H68" s="85">
        <f t="shared" si="20"/>
        <v>2833333.3099999996</v>
      </c>
      <c r="I68" s="85">
        <f t="shared" si="20"/>
        <v>5351492.87</v>
      </c>
      <c r="J68" s="86">
        <f t="shared" si="20"/>
        <v>2833333.3099999996</v>
      </c>
      <c r="K68" s="83">
        <f t="shared" si="20"/>
        <v>13973523.57</v>
      </c>
      <c r="L68" s="87">
        <f t="shared" si="20"/>
        <v>8499999.9299999997</v>
      </c>
      <c r="M68" s="88">
        <f>K68*100/L68</f>
        <v>164.39439629501268</v>
      </c>
      <c r="N68" s="89">
        <f>SUM(N56:N67)</f>
        <v>13973523.57</v>
      </c>
      <c r="O68" s="90">
        <f>SUM(O56:O67)</f>
        <v>8499999.9299999997</v>
      </c>
      <c r="P68" s="88">
        <f>N68*100/O68</f>
        <v>164.39439629501268</v>
      </c>
      <c r="Q68" s="5"/>
    </row>
    <row r="69" spans="3:17" ht="20.25" customHeight="1" x14ac:dyDescent="0.15"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5"/>
    </row>
    <row r="70" spans="3:17" x14ac:dyDescent="0.15"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</row>
    <row r="71" spans="3:17" x14ac:dyDescent="0.15">
      <c r="E71" s="24"/>
      <c r="F71" s="24"/>
      <c r="G71" s="24"/>
      <c r="H71" s="24"/>
      <c r="I71" s="24"/>
      <c r="J71" s="24"/>
      <c r="K71" s="31"/>
      <c r="L71" s="24"/>
      <c r="M71" s="24"/>
      <c r="N71" s="24"/>
      <c r="O71" s="24"/>
      <c r="P71" s="24"/>
    </row>
    <row r="72" spans="3:17" x14ac:dyDescent="0.15"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</row>
    <row r="74" spans="3:17" x14ac:dyDescent="0.15">
      <c r="F74" s="91"/>
    </row>
    <row r="76" spans="3:17" x14ac:dyDescent="0.15">
      <c r="F76" s="91"/>
    </row>
  </sheetData>
  <mergeCells count="15">
    <mergeCell ref="C31:P31"/>
    <mergeCell ref="C2:P2"/>
    <mergeCell ref="C9:P9"/>
    <mergeCell ref="C10:D10"/>
    <mergeCell ref="K10:L10"/>
    <mergeCell ref="N10:O10"/>
    <mergeCell ref="C54:D54"/>
    <mergeCell ref="K54:L54"/>
    <mergeCell ref="N54:O54"/>
    <mergeCell ref="C32:P32"/>
    <mergeCell ref="C33:D33"/>
    <mergeCell ref="K33:L33"/>
    <mergeCell ref="N33:O33"/>
    <mergeCell ref="C45:P45"/>
    <mergeCell ref="C53:P53"/>
  </mergeCells>
  <printOptions horizontalCentered="1"/>
  <pageMargins left="0.23622047244094491" right="0.23622047244094491" top="0.74803149606299213" bottom="0.74803149606299213" header="0" footer="0"/>
  <pageSetup scale="5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R83"/>
  <sheetViews>
    <sheetView tabSelected="1" view="pageBreakPreview" topLeftCell="A31" zoomScale="60" zoomScaleNormal="100" workbookViewId="0">
      <selection activeCell="I24" sqref="A24:XFD24"/>
    </sheetView>
  </sheetViews>
  <sheetFormatPr baseColWidth="10" defaultRowHeight="9" x14ac:dyDescent="0.15"/>
  <cols>
    <col min="1" max="1" width="11.42578125" style="1"/>
    <col min="2" max="2" width="1" style="1" customWidth="1"/>
    <col min="3" max="3" width="7.28515625" style="1" customWidth="1"/>
    <col min="4" max="4" width="38.140625" style="1" customWidth="1"/>
    <col min="5" max="5" width="11.7109375" style="1" customWidth="1"/>
    <col min="6" max="6" width="13.28515625" style="1" customWidth="1"/>
    <col min="7" max="7" width="11.28515625" style="1" customWidth="1"/>
    <col min="8" max="8" width="14.7109375" style="1" customWidth="1"/>
    <col min="9" max="9" width="11.7109375" style="1" customWidth="1"/>
    <col min="10" max="10" width="12.7109375" style="1" customWidth="1"/>
    <col min="11" max="11" width="11.85546875" style="1" customWidth="1"/>
    <col min="12" max="12" width="13.5703125" style="1" customWidth="1"/>
    <col min="13" max="13" width="13.42578125" style="1" customWidth="1"/>
    <col min="14" max="14" width="12" style="1" bestFit="1" customWidth="1"/>
    <col min="15" max="15" width="14" style="1" customWidth="1"/>
    <col min="16" max="16" width="11.7109375" style="1" customWidth="1"/>
    <col min="17" max="16384" width="11.42578125" style="1"/>
  </cols>
  <sheetData>
    <row r="1" spans="3:18" ht="15.75" customHeight="1" x14ac:dyDescent="0.15">
      <c r="K1" s="1" t="s">
        <v>0</v>
      </c>
    </row>
    <row r="2" spans="3:18" ht="12.75" x14ac:dyDescent="0.2">
      <c r="C2" s="135" t="s">
        <v>1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</row>
    <row r="3" spans="3:18" ht="14.25" customHeight="1" x14ac:dyDescent="0.2">
      <c r="C3" s="2"/>
      <c r="E3" s="3"/>
      <c r="F3" s="3"/>
    </row>
    <row r="4" spans="3:18" ht="12" x14ac:dyDescent="0.2">
      <c r="C4" s="2"/>
      <c r="H4" s="4" t="s">
        <v>2</v>
      </c>
    </row>
    <row r="5" spans="3:18" ht="18" customHeight="1" x14ac:dyDescent="0.2">
      <c r="C5" s="2"/>
      <c r="H5" s="4" t="s">
        <v>3</v>
      </c>
      <c r="I5" s="5"/>
      <c r="J5" s="5"/>
      <c r="K5" s="5"/>
      <c r="L5" s="5"/>
    </row>
    <row r="6" spans="3:18" ht="17.25" customHeight="1" x14ac:dyDescent="0.2">
      <c r="C6" s="2"/>
      <c r="D6" s="3" t="s">
        <v>4</v>
      </c>
      <c r="H6" s="4" t="s">
        <v>5</v>
      </c>
      <c r="I6" s="6" t="s">
        <v>6</v>
      </c>
      <c r="J6" s="6"/>
      <c r="K6" s="6"/>
      <c r="L6" s="6"/>
    </row>
    <row r="7" spans="3:18" ht="13.5" customHeight="1" x14ac:dyDescent="0.15">
      <c r="H7" s="4" t="s">
        <v>7</v>
      </c>
      <c r="I7" s="7" t="s">
        <v>58</v>
      </c>
      <c r="J7" s="7"/>
      <c r="K7" s="7"/>
      <c r="L7" s="7"/>
    </row>
    <row r="8" spans="3:18" ht="16.5" customHeight="1" thickBot="1" x14ac:dyDescent="0.3">
      <c r="D8"/>
    </row>
    <row r="9" spans="3:18" ht="18" customHeight="1" thickBot="1" x14ac:dyDescent="0.2">
      <c r="C9" s="136" t="s">
        <v>8</v>
      </c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8"/>
    </row>
    <row r="10" spans="3:18" ht="24.75" customHeight="1" thickBot="1" x14ac:dyDescent="0.2">
      <c r="C10" s="139" t="s">
        <v>9</v>
      </c>
      <c r="D10" s="140"/>
      <c r="E10" s="8" t="s">
        <v>10</v>
      </c>
      <c r="F10" s="8" t="s">
        <v>60</v>
      </c>
      <c r="G10" s="8" t="s">
        <v>10</v>
      </c>
      <c r="H10" s="8" t="s">
        <v>61</v>
      </c>
      <c r="I10" s="8" t="s">
        <v>10</v>
      </c>
      <c r="J10" s="8" t="s">
        <v>62</v>
      </c>
      <c r="K10" s="141" t="s">
        <v>11</v>
      </c>
      <c r="L10" s="142"/>
      <c r="M10" s="116" t="s">
        <v>12</v>
      </c>
      <c r="N10" s="141" t="s">
        <v>13</v>
      </c>
      <c r="O10" s="142"/>
      <c r="P10" s="8" t="s">
        <v>12</v>
      </c>
    </row>
    <row r="11" spans="3:18" ht="37.5" customHeight="1" thickBot="1" x14ac:dyDescent="0.2">
      <c r="C11" s="10" t="s">
        <v>14</v>
      </c>
      <c r="D11" s="10" t="s">
        <v>15</v>
      </c>
      <c r="E11" s="10" t="s">
        <v>16</v>
      </c>
      <c r="F11" s="10" t="s">
        <v>17</v>
      </c>
      <c r="G11" s="10" t="s">
        <v>16</v>
      </c>
      <c r="H11" s="10" t="s">
        <v>17</v>
      </c>
      <c r="I11" s="10" t="s">
        <v>16</v>
      </c>
      <c r="J11" s="10" t="s">
        <v>17</v>
      </c>
      <c r="K11" s="10" t="s">
        <v>16</v>
      </c>
      <c r="L11" s="10" t="s">
        <v>17</v>
      </c>
      <c r="M11" s="11" t="s">
        <v>18</v>
      </c>
      <c r="N11" s="10" t="s">
        <v>16</v>
      </c>
      <c r="O11" s="10" t="s">
        <v>17</v>
      </c>
      <c r="P11" s="10" t="s">
        <v>19</v>
      </c>
      <c r="Q11" s="12"/>
      <c r="R11" s="12"/>
    </row>
    <row r="12" spans="3:18" ht="46.5" customHeight="1" x14ac:dyDescent="0.2">
      <c r="C12" s="110">
        <v>44</v>
      </c>
      <c r="D12" s="111" t="s">
        <v>20</v>
      </c>
      <c r="E12" s="40">
        <v>3660862.23</v>
      </c>
      <c r="F12" s="40">
        <v>2714082.5</v>
      </c>
      <c r="G12" s="40">
        <v>4256633.68</v>
      </c>
      <c r="H12" s="40">
        <f>F12</f>
        <v>2714082.5</v>
      </c>
      <c r="I12" s="40">
        <v>3871885.68</v>
      </c>
      <c r="J12" s="69">
        <f>H12</f>
        <v>2714082.5</v>
      </c>
      <c r="K12" s="41">
        <f>E12+G12+I12</f>
        <v>11789381.59</v>
      </c>
      <c r="L12" s="40">
        <f>F12+H12+J12</f>
        <v>8142247.5</v>
      </c>
      <c r="M12" s="42">
        <f t="shared" ref="M12:M13" si="0">+K12/L12*100</f>
        <v>144.79271957773329</v>
      </c>
      <c r="N12" s="112">
        <f>'ENE-MAR'!N12+K12</f>
        <v>24461477.109999999</v>
      </c>
      <c r="O12" s="40">
        <f>L12+'ENE-MAR'!O12</f>
        <v>16284495</v>
      </c>
      <c r="P12" s="45">
        <f t="shared" ref="P12:P13" si="1">+N12/O12*100</f>
        <v>150.21329866231653</v>
      </c>
      <c r="Q12" s="19"/>
    </row>
    <row r="13" spans="3:18" ht="46.5" customHeight="1" x14ac:dyDescent="0.2">
      <c r="C13" s="20">
        <v>45</v>
      </c>
      <c r="D13" s="21" t="s">
        <v>21</v>
      </c>
      <c r="E13" s="13">
        <v>99630.11</v>
      </c>
      <c r="F13" s="13">
        <v>119250.83</v>
      </c>
      <c r="G13" s="13">
        <v>146250.12</v>
      </c>
      <c r="H13" s="13">
        <f t="shared" ref="H13:H18" si="2">F13</f>
        <v>119250.83</v>
      </c>
      <c r="I13" s="13">
        <v>158103.10999999999</v>
      </c>
      <c r="J13" s="14">
        <f t="shared" ref="J13:J18" si="3">H13</f>
        <v>119250.83</v>
      </c>
      <c r="K13" s="15">
        <f>E13+G13+I13</f>
        <v>403983.33999999997</v>
      </c>
      <c r="L13" s="16">
        <f>F13+H13+J13</f>
        <v>357752.49</v>
      </c>
      <c r="M13" s="17">
        <f t="shared" si="0"/>
        <v>112.92257951859399</v>
      </c>
      <c r="N13" s="15">
        <f>'ENE-MAR'!N13+K13</f>
        <v>967034.77</v>
      </c>
      <c r="O13" s="16">
        <f>L13+'ENE-MAR'!O13</f>
        <v>715504.98</v>
      </c>
      <c r="P13" s="18">
        <f t="shared" si="1"/>
        <v>135.15416342734611</v>
      </c>
      <c r="Q13" s="19"/>
    </row>
    <row r="14" spans="3:18" ht="46.5" customHeight="1" x14ac:dyDescent="0.2">
      <c r="C14" s="20">
        <v>49</v>
      </c>
      <c r="D14" s="56" t="s">
        <v>22</v>
      </c>
      <c r="E14" s="13">
        <v>0</v>
      </c>
      <c r="F14" s="13">
        <v>0</v>
      </c>
      <c r="G14" s="13">
        <v>0</v>
      </c>
      <c r="H14" s="13">
        <f t="shared" si="2"/>
        <v>0</v>
      </c>
      <c r="I14" s="13">
        <v>0</v>
      </c>
      <c r="J14" s="14">
        <f t="shared" si="3"/>
        <v>0</v>
      </c>
      <c r="K14" s="15">
        <f>E14+G14+I14</f>
        <v>0</v>
      </c>
      <c r="L14" s="16">
        <f t="shared" ref="L14:L18" si="4">F14+H14+J14</f>
        <v>0</v>
      </c>
      <c r="M14" s="17">
        <v>0</v>
      </c>
      <c r="N14" s="15">
        <f>'ENE-MAR'!N14+K14</f>
        <v>0</v>
      </c>
      <c r="O14" s="16">
        <f>L14+'ENE-MAR'!O14</f>
        <v>0</v>
      </c>
      <c r="P14" s="18">
        <v>0</v>
      </c>
      <c r="Q14" s="19"/>
    </row>
    <row r="15" spans="3:18" ht="46.5" customHeight="1" x14ac:dyDescent="0.2">
      <c r="C15" s="20">
        <v>51</v>
      </c>
      <c r="D15" s="92" t="s">
        <v>23</v>
      </c>
      <c r="E15" s="13">
        <v>6253.74</v>
      </c>
      <c r="F15" s="13">
        <v>0</v>
      </c>
      <c r="G15" s="13">
        <v>6001.29</v>
      </c>
      <c r="H15" s="13">
        <f t="shared" si="2"/>
        <v>0</v>
      </c>
      <c r="I15" s="13">
        <v>6031.47</v>
      </c>
      <c r="J15" s="14">
        <f t="shared" si="3"/>
        <v>0</v>
      </c>
      <c r="K15" s="15">
        <f>E15+G15+I15</f>
        <v>18286.5</v>
      </c>
      <c r="L15" s="16">
        <f t="shared" si="4"/>
        <v>0</v>
      </c>
      <c r="M15" s="17">
        <v>0</v>
      </c>
      <c r="N15" s="15">
        <f>'ENE-MAR'!N15+K15</f>
        <v>67399.510000000009</v>
      </c>
      <c r="O15" s="16">
        <f>L15+'ENE-MAR'!O15</f>
        <v>0</v>
      </c>
      <c r="P15" s="18">
        <v>0</v>
      </c>
      <c r="Q15" s="19"/>
    </row>
    <row r="16" spans="3:18" ht="46.5" customHeight="1" x14ac:dyDescent="0.2">
      <c r="C16" s="20">
        <v>61</v>
      </c>
      <c r="D16" s="92" t="s">
        <v>24</v>
      </c>
      <c r="E16" s="13">
        <v>7333.24</v>
      </c>
      <c r="F16" s="13">
        <v>0</v>
      </c>
      <c r="G16" s="13">
        <v>8957.83</v>
      </c>
      <c r="H16" s="13">
        <f t="shared" si="2"/>
        <v>0</v>
      </c>
      <c r="I16" s="13">
        <v>6887.55</v>
      </c>
      <c r="J16" s="14">
        <f t="shared" si="3"/>
        <v>0</v>
      </c>
      <c r="K16" s="15">
        <f>E16+G16+I16</f>
        <v>23178.62</v>
      </c>
      <c r="L16" s="16">
        <f t="shared" si="4"/>
        <v>0</v>
      </c>
      <c r="M16" s="17">
        <v>0</v>
      </c>
      <c r="N16" s="15">
        <f>'ENE-MAR'!N16+K16</f>
        <v>78960.45</v>
      </c>
      <c r="O16" s="16">
        <f>L16+'ENE-MAR'!O16</f>
        <v>0</v>
      </c>
      <c r="P16" s="18">
        <v>0</v>
      </c>
      <c r="Q16" s="19"/>
    </row>
    <row r="17" spans="3:18" ht="46.5" customHeight="1" x14ac:dyDescent="0.2">
      <c r="C17" s="20">
        <v>82</v>
      </c>
      <c r="D17" s="21" t="s">
        <v>25</v>
      </c>
      <c r="E17" s="13">
        <v>0</v>
      </c>
      <c r="F17" s="13">
        <v>0</v>
      </c>
      <c r="G17" s="13">
        <v>0</v>
      </c>
      <c r="H17" s="13">
        <f t="shared" si="2"/>
        <v>0</v>
      </c>
      <c r="I17" s="13">
        <v>0</v>
      </c>
      <c r="J17" s="14">
        <f t="shared" si="3"/>
        <v>0</v>
      </c>
      <c r="K17" s="15">
        <f>E17+G17+I17</f>
        <v>0</v>
      </c>
      <c r="L17" s="16">
        <f t="shared" si="4"/>
        <v>0</v>
      </c>
      <c r="M17" s="17">
        <v>0</v>
      </c>
      <c r="N17" s="15">
        <f>'ENE-MAR'!N17+K17</f>
        <v>0</v>
      </c>
      <c r="O17" s="16">
        <f>L17+'ENE-MAR'!O17</f>
        <v>0</v>
      </c>
      <c r="P17" s="18">
        <v>0</v>
      </c>
      <c r="Q17" s="19"/>
    </row>
    <row r="18" spans="3:18" ht="20.100000000000001" customHeight="1" thickBot="1" x14ac:dyDescent="0.25">
      <c r="C18" s="22">
        <v>93</v>
      </c>
      <c r="D18" s="23" t="s">
        <v>26</v>
      </c>
      <c r="E18" s="98">
        <v>168420</v>
      </c>
      <c r="F18" s="98">
        <v>0</v>
      </c>
      <c r="G18" s="98">
        <v>1160212</v>
      </c>
      <c r="H18" s="98">
        <f t="shared" si="2"/>
        <v>0</v>
      </c>
      <c r="I18" s="98">
        <v>0</v>
      </c>
      <c r="J18" s="113">
        <f t="shared" si="3"/>
        <v>0</v>
      </c>
      <c r="K18" s="79">
        <f>E18+G18+I18</f>
        <v>1328632</v>
      </c>
      <c r="L18" s="76">
        <f t="shared" si="4"/>
        <v>0</v>
      </c>
      <c r="M18" s="120">
        <v>0</v>
      </c>
      <c r="N18" s="79">
        <f>'ENE-MAR'!N18+K18</f>
        <v>2255509</v>
      </c>
      <c r="O18" s="76">
        <f>L18+'ENE-MAR'!O18</f>
        <v>0</v>
      </c>
      <c r="P18" s="119">
        <v>0</v>
      </c>
      <c r="Q18" s="19"/>
    </row>
    <row r="19" spans="3:18" ht="9.75" thickBot="1" x14ac:dyDescent="0.2"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5"/>
    </row>
    <row r="20" spans="3:18" ht="20.100000000000001" customHeight="1" thickBot="1" x14ac:dyDescent="0.25">
      <c r="C20" s="25"/>
      <c r="D20" s="26" t="s">
        <v>27</v>
      </c>
      <c r="E20" s="27">
        <f t="shared" ref="E20:L20" si="5">SUM(E12:E18)</f>
        <v>3942499.3200000003</v>
      </c>
      <c r="F20" s="28">
        <f t="shared" si="5"/>
        <v>2833333.33</v>
      </c>
      <c r="G20" s="28">
        <f t="shared" si="5"/>
        <v>5578054.9199999999</v>
      </c>
      <c r="H20" s="28">
        <f t="shared" si="5"/>
        <v>2833333.33</v>
      </c>
      <c r="I20" s="28">
        <f t="shared" si="5"/>
        <v>4042907.81</v>
      </c>
      <c r="J20" s="29">
        <f t="shared" si="5"/>
        <v>2833333.33</v>
      </c>
      <c r="K20" s="29">
        <f t="shared" si="5"/>
        <v>13563462.049999999</v>
      </c>
      <c r="L20" s="28">
        <f t="shared" si="5"/>
        <v>8499999.9900000002</v>
      </c>
      <c r="M20" s="29">
        <f>K20/L20*100</f>
        <v>159.57014195243545</v>
      </c>
      <c r="N20" s="27">
        <f>SUM(N12:N18)</f>
        <v>27830380.84</v>
      </c>
      <c r="O20" s="28">
        <f>SUM(O12:O18)</f>
        <v>16999999.98</v>
      </c>
      <c r="P20" s="30">
        <f>N20/O20*100</f>
        <v>163.70812278083309</v>
      </c>
      <c r="Q20" s="25"/>
    </row>
    <row r="21" spans="3:18" x14ac:dyDescent="0.15"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5"/>
    </row>
    <row r="22" spans="3:18" x14ac:dyDescent="0.15"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5"/>
    </row>
    <row r="23" spans="3:18" x14ac:dyDescent="0.15"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31"/>
      <c r="O23" s="24"/>
      <c r="P23" s="24"/>
      <c r="Q23" s="25"/>
    </row>
    <row r="24" spans="3:18" x14ac:dyDescent="0.15"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5"/>
    </row>
    <row r="25" spans="3:18" ht="9.75" thickBot="1" x14ac:dyDescent="0.2">
      <c r="C25" s="24"/>
      <c r="D25" s="24"/>
      <c r="E25" s="24"/>
      <c r="F25" s="24"/>
      <c r="G25" s="24"/>
      <c r="H25" s="24"/>
      <c r="I25" s="24"/>
      <c r="J25" s="24"/>
      <c r="K25" s="31"/>
      <c r="L25" s="32"/>
      <c r="M25" s="24"/>
      <c r="N25" s="24"/>
      <c r="O25" s="24"/>
      <c r="P25" s="24"/>
      <c r="Q25" s="25"/>
    </row>
    <row r="26" spans="3:18" ht="17.25" customHeight="1" thickBot="1" x14ac:dyDescent="0.2">
      <c r="C26" s="132" t="s">
        <v>28</v>
      </c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4"/>
      <c r="Q26" s="25"/>
    </row>
    <row r="27" spans="3:18" ht="19.5" customHeight="1" thickBot="1" x14ac:dyDescent="0.2">
      <c r="C27" s="128" t="s">
        <v>29</v>
      </c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30"/>
      <c r="Q27" s="25"/>
    </row>
    <row r="28" spans="3:18" ht="27" customHeight="1" thickBot="1" x14ac:dyDescent="0.2">
      <c r="C28" s="122" t="s">
        <v>9</v>
      </c>
      <c r="D28" s="123"/>
      <c r="E28" s="8" t="s">
        <v>10</v>
      </c>
      <c r="F28" s="8" t="s">
        <v>60</v>
      </c>
      <c r="G28" s="8" t="s">
        <v>10</v>
      </c>
      <c r="H28" s="8" t="s">
        <v>61</v>
      </c>
      <c r="I28" s="8" t="s">
        <v>10</v>
      </c>
      <c r="J28" s="8" t="s">
        <v>62</v>
      </c>
      <c r="K28" s="124" t="s">
        <v>11</v>
      </c>
      <c r="L28" s="125"/>
      <c r="M28" s="117" t="s">
        <v>12</v>
      </c>
      <c r="N28" s="126" t="s">
        <v>13</v>
      </c>
      <c r="O28" s="127"/>
      <c r="P28" s="34" t="s">
        <v>12</v>
      </c>
      <c r="Q28" s="25"/>
    </row>
    <row r="29" spans="3:18" ht="41.25" customHeight="1" thickBot="1" x14ac:dyDescent="0.2">
      <c r="C29" s="35" t="s">
        <v>14</v>
      </c>
      <c r="D29" s="35" t="s">
        <v>15</v>
      </c>
      <c r="E29" s="35" t="s">
        <v>16</v>
      </c>
      <c r="F29" s="35" t="s">
        <v>17</v>
      </c>
      <c r="G29" s="35" t="s">
        <v>16</v>
      </c>
      <c r="H29" s="35" t="s">
        <v>17</v>
      </c>
      <c r="I29" s="35" t="s">
        <v>16</v>
      </c>
      <c r="J29" s="35" t="s">
        <v>17</v>
      </c>
      <c r="K29" s="35" t="s">
        <v>16</v>
      </c>
      <c r="L29" s="35" t="s">
        <v>17</v>
      </c>
      <c r="M29" s="118" t="s">
        <v>18</v>
      </c>
      <c r="N29" s="35" t="s">
        <v>16</v>
      </c>
      <c r="O29" s="35" t="s">
        <v>17</v>
      </c>
      <c r="P29" s="35" t="s">
        <v>30</v>
      </c>
      <c r="Q29" s="37"/>
    </row>
    <row r="30" spans="3:18" s="46" customFormat="1" ht="20.100000000000001" customHeight="1" x14ac:dyDescent="0.2">
      <c r="C30" s="38" t="s">
        <v>31</v>
      </c>
      <c r="D30" s="39" t="s">
        <v>32</v>
      </c>
      <c r="E30" s="40">
        <v>1100592.54</v>
      </c>
      <c r="F30" s="67">
        <v>1172666.6399999999</v>
      </c>
      <c r="G30" s="114">
        <v>1107704.68</v>
      </c>
      <c r="H30" s="67">
        <f>+F30</f>
        <v>1172666.6399999999</v>
      </c>
      <c r="I30" s="114">
        <v>1110779.17</v>
      </c>
      <c r="J30" s="40">
        <f t="shared" ref="J30:J35" si="6">H30</f>
        <v>1172666.6399999999</v>
      </c>
      <c r="K30" s="41">
        <f t="shared" ref="K30:L35" si="7">+E30+G30+I30</f>
        <v>3319076.3899999997</v>
      </c>
      <c r="L30" s="40">
        <f t="shared" si="7"/>
        <v>3517999.92</v>
      </c>
      <c r="M30" s="42">
        <f t="shared" ref="M30:M34" si="8">+K30/L30*100</f>
        <v>94.345550468346801</v>
      </c>
      <c r="N30" s="43">
        <f>+'ENE-MAR'!N35+'ABR-JUN'!K30</f>
        <v>6527440.6499999994</v>
      </c>
      <c r="O30" s="44">
        <f>+L30+'ENE-MAR'!L35</f>
        <v>7035999.8399999999</v>
      </c>
      <c r="P30" s="45">
        <f t="shared" ref="P30:P34" si="9">N30*100/O30</f>
        <v>92.772040910108942</v>
      </c>
      <c r="Q30" s="24"/>
    </row>
    <row r="31" spans="3:18" s="46" customFormat="1" ht="20.100000000000001" customHeight="1" x14ac:dyDescent="0.2">
      <c r="C31" s="47" t="s">
        <v>33</v>
      </c>
      <c r="D31" s="48" t="s">
        <v>34</v>
      </c>
      <c r="E31" s="16">
        <v>271880.7</v>
      </c>
      <c r="F31" s="103">
        <v>287666.67</v>
      </c>
      <c r="G31" s="106">
        <v>430494.94</v>
      </c>
      <c r="H31" s="103">
        <f>+F31</f>
        <v>287666.67</v>
      </c>
      <c r="I31" s="106">
        <v>254653.65</v>
      </c>
      <c r="J31" s="16">
        <f>H31</f>
        <v>287666.67</v>
      </c>
      <c r="K31" s="49">
        <f t="shared" si="7"/>
        <v>957029.29</v>
      </c>
      <c r="L31" s="50">
        <f t="shared" si="7"/>
        <v>863000.01</v>
      </c>
      <c r="M31" s="17">
        <f t="shared" si="8"/>
        <v>110.89562907421056</v>
      </c>
      <c r="N31" s="51">
        <f>+'ENE-MAR'!N36+'ABR-JUN'!K31</f>
        <v>1981057.07</v>
      </c>
      <c r="O31" s="52">
        <f>+L31+'ENE-MAR'!L36</f>
        <v>1726000.02</v>
      </c>
      <c r="P31" s="53">
        <f t="shared" si="9"/>
        <v>114.77734919145598</v>
      </c>
      <c r="Q31" s="24"/>
    </row>
    <row r="32" spans="3:18" s="46" customFormat="1" ht="20.100000000000001" customHeight="1" x14ac:dyDescent="0.2">
      <c r="C32" s="54" t="s">
        <v>35</v>
      </c>
      <c r="D32" s="55" t="s">
        <v>36</v>
      </c>
      <c r="E32" s="50">
        <f>2641160.25-644.98</f>
        <v>2640515.27</v>
      </c>
      <c r="F32" s="103">
        <v>1175916.6499999999</v>
      </c>
      <c r="G32" s="73">
        <v>2387895.14</v>
      </c>
      <c r="H32" s="72">
        <f>+F32</f>
        <v>1175916.6499999999</v>
      </c>
      <c r="I32" s="73">
        <v>2075758.21</v>
      </c>
      <c r="J32" s="50">
        <f t="shared" si="6"/>
        <v>1175916.6499999999</v>
      </c>
      <c r="K32" s="49">
        <f t="shared" si="7"/>
        <v>7104168.6200000001</v>
      </c>
      <c r="L32" s="50">
        <f t="shared" si="7"/>
        <v>3527749.9499999997</v>
      </c>
      <c r="M32" s="17">
        <f t="shared" si="8"/>
        <v>201.37959664629861</v>
      </c>
      <c r="N32" s="51">
        <f>+'ENE-MAR'!N37+'ABR-JUN'!K32</f>
        <v>15506365.300000001</v>
      </c>
      <c r="O32" s="52">
        <f>+L32+'ENE-MAR'!L37</f>
        <v>7055499.8999999994</v>
      </c>
      <c r="P32" s="53">
        <f t="shared" si="9"/>
        <v>219.77698986290116</v>
      </c>
      <c r="Q32" s="24"/>
      <c r="R32" s="121"/>
    </row>
    <row r="33" spans="3:17" s="46" customFormat="1" ht="32.25" customHeight="1" x14ac:dyDescent="0.2">
      <c r="C33" s="54" t="s">
        <v>37</v>
      </c>
      <c r="D33" s="56" t="s">
        <v>38</v>
      </c>
      <c r="E33" s="50">
        <v>241387.57</v>
      </c>
      <c r="F33" s="103">
        <v>151250</v>
      </c>
      <c r="G33" s="73">
        <v>278766.48</v>
      </c>
      <c r="H33" s="72">
        <f>+F33</f>
        <v>151250</v>
      </c>
      <c r="I33" s="73">
        <v>273819.34999999998</v>
      </c>
      <c r="J33" s="50">
        <f t="shared" si="6"/>
        <v>151250</v>
      </c>
      <c r="K33" s="49">
        <f t="shared" si="7"/>
        <v>793973.39999999991</v>
      </c>
      <c r="L33" s="50">
        <f t="shared" si="7"/>
        <v>453750</v>
      </c>
      <c r="M33" s="17">
        <f t="shared" si="8"/>
        <v>174.98036363636362</v>
      </c>
      <c r="N33" s="51">
        <f>+'ENE-MAR'!N38+'ABR-JUN'!K33</f>
        <v>1609010</v>
      </c>
      <c r="O33" s="52">
        <f>+L33+'ENE-MAR'!L38</f>
        <v>907500</v>
      </c>
      <c r="P33" s="53">
        <f t="shared" si="9"/>
        <v>177.30137741046832</v>
      </c>
      <c r="Q33" s="24"/>
    </row>
    <row r="34" spans="3:17" s="46" customFormat="1" ht="26.25" customHeight="1" x14ac:dyDescent="0.2">
      <c r="C34" s="20">
        <v>5000</v>
      </c>
      <c r="D34" s="93" t="s">
        <v>39</v>
      </c>
      <c r="E34" s="50">
        <v>33350</v>
      </c>
      <c r="F34" s="103">
        <v>45833.34</v>
      </c>
      <c r="G34" s="73">
        <v>0</v>
      </c>
      <c r="H34" s="72">
        <f t="shared" ref="H34" si="10">F34</f>
        <v>45833.34</v>
      </c>
      <c r="I34" s="73">
        <v>0</v>
      </c>
      <c r="J34" s="50">
        <f t="shared" si="6"/>
        <v>45833.34</v>
      </c>
      <c r="K34" s="49">
        <f t="shared" si="7"/>
        <v>33350</v>
      </c>
      <c r="L34" s="50">
        <f t="shared" si="7"/>
        <v>137500.01999999999</v>
      </c>
      <c r="M34" s="17">
        <f t="shared" si="8"/>
        <v>24.254541926612085</v>
      </c>
      <c r="N34" s="51">
        <f>+'ENE-MAR'!N39+'ABR-JUN'!K34</f>
        <v>140392.79999999999</v>
      </c>
      <c r="O34" s="52">
        <f>+L34+'ENE-MAR'!L39</f>
        <v>275000.03999999998</v>
      </c>
      <c r="P34" s="53">
        <f t="shared" si="9"/>
        <v>51.051919846993471</v>
      </c>
      <c r="Q34" s="24"/>
    </row>
    <row r="35" spans="3:17" ht="19.5" customHeight="1" thickBot="1" x14ac:dyDescent="0.25">
      <c r="C35" s="22">
        <v>6000</v>
      </c>
      <c r="D35" s="57" t="s">
        <v>40</v>
      </c>
      <c r="E35" s="76">
        <v>0</v>
      </c>
      <c r="F35" s="77">
        <v>0</v>
      </c>
      <c r="G35" s="78">
        <v>0</v>
      </c>
      <c r="H35" s="77">
        <v>0</v>
      </c>
      <c r="I35" s="78">
        <v>0</v>
      </c>
      <c r="J35" s="76">
        <f t="shared" si="6"/>
        <v>0</v>
      </c>
      <c r="K35" s="79">
        <f t="shared" si="7"/>
        <v>0</v>
      </c>
      <c r="L35" s="76">
        <f t="shared" si="7"/>
        <v>0</v>
      </c>
      <c r="M35" s="120">
        <v>0</v>
      </c>
      <c r="N35" s="107">
        <f>+'ENE-MAR'!N40+'ABR-JUN'!K35</f>
        <v>417500.43</v>
      </c>
      <c r="O35" s="108">
        <f>+L35+'ENE-MAR'!L40</f>
        <v>0</v>
      </c>
      <c r="P35" s="109">
        <v>0</v>
      </c>
      <c r="Q35" s="24"/>
    </row>
    <row r="36" spans="3:17" ht="9.75" thickBot="1" x14ac:dyDescent="0.2"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</row>
    <row r="37" spans="3:17" ht="20.100000000000001" customHeight="1" thickBot="1" x14ac:dyDescent="0.25">
      <c r="C37" s="25"/>
      <c r="D37" s="26" t="s">
        <v>27</v>
      </c>
      <c r="E37" s="27">
        <f t="shared" ref="E37:L37" si="11">SUM(E30:E35)</f>
        <v>4287726.08</v>
      </c>
      <c r="F37" s="28">
        <f>SUM(F30:F35)</f>
        <v>2833333.3</v>
      </c>
      <c r="G37" s="28">
        <f>SUM(G30:G35)</f>
        <v>4204861.24</v>
      </c>
      <c r="H37" s="28">
        <f>SUM(H30:H35)</f>
        <v>2833333.3</v>
      </c>
      <c r="I37" s="28">
        <f t="shared" si="11"/>
        <v>3715010.38</v>
      </c>
      <c r="J37" s="30">
        <f t="shared" si="11"/>
        <v>2833333.3</v>
      </c>
      <c r="K37" s="27">
        <f t="shared" si="11"/>
        <v>12207597.700000001</v>
      </c>
      <c r="L37" s="28">
        <f t="shared" si="11"/>
        <v>8499999.8999999985</v>
      </c>
      <c r="M37" s="30">
        <f>K37*100/L37</f>
        <v>143.61879816022119</v>
      </c>
      <c r="N37" s="27">
        <f>SUM(N30:N35)</f>
        <v>26181766.25</v>
      </c>
      <c r="O37" s="28">
        <f>SUM(O30:O35)</f>
        <v>16999999.799999997</v>
      </c>
      <c r="P37" s="30">
        <f>N37*100/O37</f>
        <v>154.01039151776934</v>
      </c>
      <c r="Q37" s="24"/>
    </row>
    <row r="38" spans="3:17" ht="15" customHeight="1" x14ac:dyDescent="0.15">
      <c r="C38" s="24"/>
      <c r="D38" s="24"/>
      <c r="E38" s="24"/>
      <c r="F38" s="24"/>
      <c r="G38" s="24"/>
      <c r="H38" s="24"/>
      <c r="I38" s="24"/>
      <c r="J38" s="24"/>
      <c r="K38" s="24" t="s">
        <v>0</v>
      </c>
      <c r="L38" s="24"/>
      <c r="M38" s="24"/>
      <c r="N38" s="24"/>
      <c r="O38" s="24"/>
      <c r="P38" s="24"/>
      <c r="Q38" s="24"/>
    </row>
    <row r="39" spans="3:17" ht="18" customHeight="1" x14ac:dyDescent="0.15"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3:17" ht="12.75" x14ac:dyDescent="0.2">
      <c r="C40" s="131" t="s">
        <v>1</v>
      </c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24"/>
    </row>
    <row r="41" spans="3:17" ht="12" x14ac:dyDescent="0.2">
      <c r="C41" s="59"/>
      <c r="D41" s="24"/>
      <c r="E41" s="60"/>
      <c r="F41" s="60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</row>
    <row r="42" spans="3:17" ht="12" x14ac:dyDescent="0.2">
      <c r="C42" s="59"/>
      <c r="D42" s="24"/>
      <c r="E42" s="24"/>
      <c r="F42" s="24"/>
      <c r="G42" s="24"/>
      <c r="H42" s="61" t="s">
        <v>2</v>
      </c>
      <c r="I42" s="24"/>
      <c r="J42" s="24"/>
      <c r="K42" s="24"/>
      <c r="L42" s="24"/>
      <c r="M42" s="24"/>
      <c r="N42" s="24"/>
      <c r="O42" s="24"/>
      <c r="P42" s="24"/>
      <c r="Q42" s="24"/>
    </row>
    <row r="43" spans="3:17" ht="15.75" customHeight="1" x14ac:dyDescent="0.2">
      <c r="C43" s="59"/>
      <c r="D43" s="24"/>
      <c r="E43" s="24"/>
      <c r="F43" s="24"/>
      <c r="G43" s="24"/>
      <c r="H43" s="61" t="s">
        <v>3</v>
      </c>
      <c r="I43" s="25"/>
      <c r="J43" s="25"/>
      <c r="K43" s="25"/>
      <c r="L43" s="25"/>
      <c r="M43" s="24"/>
      <c r="N43" s="24"/>
      <c r="O43" s="24"/>
      <c r="P43" s="24"/>
      <c r="Q43" s="24"/>
    </row>
    <row r="44" spans="3:17" ht="17.25" customHeight="1" x14ac:dyDescent="0.2">
      <c r="C44" s="59"/>
      <c r="D44" s="60" t="s">
        <v>41</v>
      </c>
      <c r="E44" s="24"/>
      <c r="F44" s="24"/>
      <c r="G44" s="24"/>
      <c r="H44" s="61" t="s">
        <v>5</v>
      </c>
      <c r="I44" s="62" t="s">
        <v>6</v>
      </c>
      <c r="J44" s="62"/>
      <c r="K44" s="62"/>
      <c r="L44" s="62"/>
      <c r="M44" s="24"/>
      <c r="N44" s="24"/>
      <c r="O44" s="24"/>
      <c r="P44" s="24"/>
      <c r="Q44" s="24"/>
    </row>
    <row r="45" spans="3:17" ht="13.5" customHeight="1" x14ac:dyDescent="0.15">
      <c r="C45" s="24"/>
      <c r="D45" s="24"/>
      <c r="E45" s="24"/>
      <c r="F45" s="24"/>
      <c r="G45" s="24"/>
      <c r="H45" s="61" t="s">
        <v>7</v>
      </c>
      <c r="I45" s="7" t="s">
        <v>58</v>
      </c>
      <c r="J45" s="63"/>
      <c r="K45" s="63"/>
      <c r="L45" s="63"/>
      <c r="M45" s="24"/>
      <c r="N45" s="24"/>
      <c r="O45" s="24"/>
      <c r="P45" s="24"/>
      <c r="Q45" s="24"/>
    </row>
    <row r="46" spans="3:17" ht="13.5" customHeight="1" x14ac:dyDescent="0.15">
      <c r="C46" s="24"/>
      <c r="D46" s="24"/>
      <c r="E46" s="24"/>
      <c r="F46" s="24"/>
      <c r="G46" s="24"/>
      <c r="H46" s="61"/>
      <c r="I46" s="25"/>
      <c r="J46" s="25"/>
      <c r="K46" s="25"/>
      <c r="L46" s="25"/>
      <c r="M46" s="24"/>
      <c r="N46" s="24"/>
      <c r="O46" s="24"/>
      <c r="P46" s="24"/>
      <c r="Q46" s="24"/>
    </row>
    <row r="47" spans="3:17" ht="13.5" customHeight="1" thickBot="1" x14ac:dyDescent="0.2">
      <c r="C47" s="24"/>
      <c r="D47" s="24"/>
      <c r="E47" s="24"/>
      <c r="F47" s="24"/>
      <c r="G47" s="24"/>
      <c r="H47" s="61"/>
      <c r="I47" s="25"/>
      <c r="J47" s="25"/>
      <c r="K47" s="25"/>
      <c r="L47" s="25"/>
      <c r="M47" s="24"/>
      <c r="N47" s="24"/>
      <c r="O47" s="24"/>
      <c r="P47" s="24"/>
      <c r="Q47" s="24"/>
    </row>
    <row r="48" spans="3:17" ht="24" customHeight="1" thickBot="1" x14ac:dyDescent="0.2">
      <c r="C48" s="128" t="s">
        <v>42</v>
      </c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30"/>
      <c r="Q48" s="24"/>
    </row>
    <row r="49" spans="3:18" ht="41.25" customHeight="1" thickBot="1" x14ac:dyDescent="0.2">
      <c r="C49" s="122" t="s">
        <v>9</v>
      </c>
      <c r="D49" s="123"/>
      <c r="E49" s="8" t="s">
        <v>10</v>
      </c>
      <c r="F49" s="8" t="s">
        <v>60</v>
      </c>
      <c r="G49" s="8" t="s">
        <v>10</v>
      </c>
      <c r="H49" s="8" t="s">
        <v>61</v>
      </c>
      <c r="I49" s="8" t="s">
        <v>10</v>
      </c>
      <c r="J49" s="8" t="s">
        <v>62</v>
      </c>
      <c r="K49" s="124" t="s">
        <v>11</v>
      </c>
      <c r="L49" s="125"/>
      <c r="M49" s="117" t="s">
        <v>12</v>
      </c>
      <c r="N49" s="126" t="s">
        <v>13</v>
      </c>
      <c r="O49" s="127"/>
      <c r="P49" s="34" t="s">
        <v>12</v>
      </c>
      <c r="Q49" s="24"/>
    </row>
    <row r="50" spans="3:18" ht="57" customHeight="1" thickBot="1" x14ac:dyDescent="0.2">
      <c r="C50" s="35" t="s">
        <v>14</v>
      </c>
      <c r="D50" s="35" t="s">
        <v>15</v>
      </c>
      <c r="E50" s="35" t="s">
        <v>16</v>
      </c>
      <c r="F50" s="35" t="s">
        <v>17</v>
      </c>
      <c r="G50" s="35" t="s">
        <v>16</v>
      </c>
      <c r="H50" s="35" t="s">
        <v>17</v>
      </c>
      <c r="I50" s="35" t="s">
        <v>16</v>
      </c>
      <c r="J50" s="35" t="s">
        <v>17</v>
      </c>
      <c r="K50" s="35" t="s">
        <v>16</v>
      </c>
      <c r="L50" s="35" t="s">
        <v>17</v>
      </c>
      <c r="M50" s="118" t="s">
        <v>18</v>
      </c>
      <c r="N50" s="35" t="s">
        <v>16</v>
      </c>
      <c r="O50" s="35" t="s">
        <v>17</v>
      </c>
      <c r="P50" s="35" t="s">
        <v>30</v>
      </c>
      <c r="Q50" s="37"/>
      <c r="R50" s="12"/>
    </row>
    <row r="51" spans="3:18" s="46" customFormat="1" ht="24.75" customHeight="1" x14ac:dyDescent="0.2">
      <c r="C51" s="64" t="s">
        <v>43</v>
      </c>
      <c r="D51" s="65" t="s">
        <v>44</v>
      </c>
      <c r="E51" s="66">
        <v>103080.02</v>
      </c>
      <c r="F51" s="102">
        <v>143583.32999999999</v>
      </c>
      <c r="G51" s="68">
        <v>110473.63</v>
      </c>
      <c r="H51" s="102">
        <f>F51</f>
        <v>143583.32999999999</v>
      </c>
      <c r="I51" s="68">
        <v>96409.62</v>
      </c>
      <c r="J51" s="67">
        <f t="shared" ref="J51:J55" si="12">H51</f>
        <v>143583.32999999999</v>
      </c>
      <c r="K51" s="68">
        <f>E51+G51+I51</f>
        <v>309963.27</v>
      </c>
      <c r="L51" s="101">
        <f t="shared" ref="L51:L54" si="13">+F51+H51+J51</f>
        <v>430749.99</v>
      </c>
      <c r="M51" s="67">
        <f>K51/L51*100</f>
        <v>71.958973231781158</v>
      </c>
      <c r="N51" s="68">
        <f>+K51+'ENE-MAR'!N56</f>
        <v>594549.41</v>
      </c>
      <c r="O51" s="66">
        <f>+L51+'ENE-MAR'!L56</f>
        <v>861499.98</v>
      </c>
      <c r="P51" s="67">
        <f>N51/O51*100</f>
        <v>69.013281927180088</v>
      </c>
      <c r="Q51" s="19"/>
    </row>
    <row r="52" spans="3:18" s="46" customFormat="1" ht="24.75" customHeight="1" x14ac:dyDescent="0.2">
      <c r="C52" s="70" t="s">
        <v>45</v>
      </c>
      <c r="D52" s="71" t="s">
        <v>63</v>
      </c>
      <c r="E52" s="50">
        <v>280301.71999999997</v>
      </c>
      <c r="F52" s="72">
        <v>36666.67</v>
      </c>
      <c r="G52" s="73">
        <v>829.58</v>
      </c>
      <c r="H52" s="72">
        <f t="shared" ref="H52:H55" si="14">F52</f>
        <v>36666.67</v>
      </c>
      <c r="I52" s="73">
        <v>84000</v>
      </c>
      <c r="J52" s="72">
        <f t="shared" si="12"/>
        <v>36666.67</v>
      </c>
      <c r="K52" s="73">
        <f>E52+G52+I52</f>
        <v>365131.3</v>
      </c>
      <c r="L52" s="58">
        <f t="shared" si="13"/>
        <v>110000.01</v>
      </c>
      <c r="M52" s="72">
        <f>K52/L52*100</f>
        <v>331.93751527840772</v>
      </c>
      <c r="N52" s="106">
        <f>+K52+'ENE-MAR'!N57</f>
        <v>382925.77</v>
      </c>
      <c r="O52" s="50">
        <f>+L52+'ENE-MAR'!L57</f>
        <v>220000.02</v>
      </c>
      <c r="P52" s="72">
        <f t="shared" ref="P52:P54" si="15">N52/O52*100</f>
        <v>174.0571523584407</v>
      </c>
      <c r="Q52" s="19"/>
    </row>
    <row r="53" spans="3:18" s="46" customFormat="1" ht="23.25" customHeight="1" x14ac:dyDescent="0.2">
      <c r="C53" s="97" t="s">
        <v>46</v>
      </c>
      <c r="D53" s="94" t="s">
        <v>44</v>
      </c>
      <c r="E53" s="16">
        <v>674885.52</v>
      </c>
      <c r="F53" s="103">
        <v>586749.99</v>
      </c>
      <c r="G53" s="106">
        <v>719518.09</v>
      </c>
      <c r="H53" s="103">
        <f t="shared" si="14"/>
        <v>586749.99</v>
      </c>
      <c r="I53" s="106">
        <v>661982.55000000005</v>
      </c>
      <c r="J53" s="103">
        <f t="shared" si="12"/>
        <v>586749.99</v>
      </c>
      <c r="K53" s="73">
        <f>E53+G53+I53</f>
        <v>2056386.16</v>
      </c>
      <c r="L53" s="58">
        <f>+F53+H53+J53</f>
        <v>1760249.97</v>
      </c>
      <c r="M53" s="103">
        <f>K53/L53*100</f>
        <v>116.82353046709611</v>
      </c>
      <c r="N53" s="106">
        <f>+K53+'ENE-MAR'!N58</f>
        <v>4104918.49</v>
      </c>
      <c r="O53" s="16">
        <f>+L53+'ENE-MAR'!L58</f>
        <v>3520499.94</v>
      </c>
      <c r="P53" s="103">
        <f t="shared" si="15"/>
        <v>116.60044198154425</v>
      </c>
      <c r="Q53" s="19"/>
    </row>
    <row r="54" spans="3:18" s="46" customFormat="1" ht="23.25" customHeight="1" x14ac:dyDescent="0.2">
      <c r="C54" s="97" t="s">
        <v>47</v>
      </c>
      <c r="D54" s="96" t="s">
        <v>44</v>
      </c>
      <c r="E54" s="16">
        <v>3037198.35</v>
      </c>
      <c r="F54" s="103">
        <v>1957666.65</v>
      </c>
      <c r="G54" s="106">
        <v>3168248.01</v>
      </c>
      <c r="H54" s="103">
        <f t="shared" si="14"/>
        <v>1957666.65</v>
      </c>
      <c r="I54" s="106">
        <v>2645086.59</v>
      </c>
      <c r="J54" s="103">
        <f t="shared" si="12"/>
        <v>1957666.65</v>
      </c>
      <c r="K54" s="106">
        <f>E54+G54+I54</f>
        <v>8850532.9499999993</v>
      </c>
      <c r="L54" s="58">
        <f t="shared" si="13"/>
        <v>5872999.9499999993</v>
      </c>
      <c r="M54" s="103">
        <f>K54/L54*100</f>
        <v>150.6986723199274</v>
      </c>
      <c r="N54" s="106">
        <f>+K54+'ENE-MAR'!N59</f>
        <v>18344020.73</v>
      </c>
      <c r="O54" s="16">
        <f>+L54+'ENE-MAR'!L59</f>
        <v>11745999.899999999</v>
      </c>
      <c r="P54" s="103">
        <f t="shared" si="15"/>
        <v>156.17249179441933</v>
      </c>
      <c r="Q54" s="19"/>
    </row>
    <row r="55" spans="3:18" ht="23.25" customHeight="1" thickBot="1" x14ac:dyDescent="0.25">
      <c r="C55" s="74" t="s">
        <v>48</v>
      </c>
      <c r="D55" s="95" t="s">
        <v>44</v>
      </c>
      <c r="E55" s="98">
        <v>192905.45</v>
      </c>
      <c r="F55" s="100">
        <v>108666.67</v>
      </c>
      <c r="G55" s="105">
        <v>205791.93</v>
      </c>
      <c r="H55" s="100">
        <f t="shared" si="14"/>
        <v>108666.67</v>
      </c>
      <c r="I55" s="105">
        <v>227531.62</v>
      </c>
      <c r="J55" s="100">
        <f t="shared" si="12"/>
        <v>108666.67</v>
      </c>
      <c r="K55" s="105">
        <f>E55+G55+I55</f>
        <v>626229</v>
      </c>
      <c r="L55" s="76">
        <f>+F55+H55+J55</f>
        <v>326000.01</v>
      </c>
      <c r="M55" s="100">
        <f>K55/L55*100</f>
        <v>192.09477938359572</v>
      </c>
      <c r="N55" s="105">
        <f>+K55+'ENE-MAR'!N60</f>
        <v>1301376.1100000001</v>
      </c>
      <c r="O55" s="98">
        <f>+L55+'ENE-MAR'!L60</f>
        <v>652000.02</v>
      </c>
      <c r="P55" s="100">
        <f>N55/O55*100</f>
        <v>199.59755676081116</v>
      </c>
      <c r="Q55" s="19"/>
    </row>
    <row r="56" spans="3:18" ht="23.25" customHeight="1" thickBot="1" x14ac:dyDescent="0.25">
      <c r="C56" s="80"/>
      <c r="D56" s="81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19"/>
    </row>
    <row r="57" spans="3:18" ht="23.25" customHeight="1" x14ac:dyDescent="0.2">
      <c r="C57" s="64" t="s">
        <v>49</v>
      </c>
      <c r="D57" s="65" t="s">
        <v>50</v>
      </c>
      <c r="E57" s="66">
        <v>0</v>
      </c>
      <c r="F57" s="102">
        <v>0</v>
      </c>
      <c r="G57" s="68">
        <v>0</v>
      </c>
      <c r="H57" s="66">
        <v>0</v>
      </c>
      <c r="I57" s="66">
        <v>0</v>
      </c>
      <c r="J57" s="67">
        <v>0</v>
      </c>
      <c r="K57" s="68">
        <f>+E57+G57+I57</f>
        <v>0</v>
      </c>
      <c r="L57" s="101">
        <f>+F57+H57+J57</f>
        <v>0</v>
      </c>
      <c r="M57" s="67">
        <v>0</v>
      </c>
      <c r="N57" s="68">
        <f>+K57+'ENE-MAR'!N62</f>
        <v>0</v>
      </c>
      <c r="O57" s="66">
        <f>+L57+'ENE-MAR'!L62</f>
        <v>0</v>
      </c>
      <c r="P57" s="102">
        <v>0</v>
      </c>
      <c r="Q57" s="19"/>
    </row>
    <row r="58" spans="3:18" ht="24.75" customHeight="1" x14ac:dyDescent="0.2">
      <c r="C58" s="70">
        <v>18</v>
      </c>
      <c r="D58" s="71" t="s">
        <v>51</v>
      </c>
      <c r="E58" s="50">
        <v>0</v>
      </c>
      <c r="F58" s="72">
        <v>0</v>
      </c>
      <c r="G58" s="73">
        <v>0</v>
      </c>
      <c r="H58" s="50">
        <v>0</v>
      </c>
      <c r="I58" s="50">
        <v>0</v>
      </c>
      <c r="J58" s="72">
        <v>0</v>
      </c>
      <c r="K58" s="73">
        <f t="shared" ref="K58:L61" si="16">+E58+G58+I58</f>
        <v>0</v>
      </c>
      <c r="L58" s="58">
        <f t="shared" si="16"/>
        <v>0</v>
      </c>
      <c r="M58" s="103">
        <v>0</v>
      </c>
      <c r="N58" s="73">
        <f>+K58+'ENE-MAR'!N63</f>
        <v>417500.43</v>
      </c>
      <c r="O58" s="50">
        <f>+L58+'ENE-MAR'!L63</f>
        <v>0</v>
      </c>
      <c r="P58" s="103">
        <v>0</v>
      </c>
      <c r="Q58" s="25"/>
    </row>
    <row r="59" spans="3:18" ht="22.5" customHeight="1" x14ac:dyDescent="0.2">
      <c r="C59" s="70">
        <v>19</v>
      </c>
      <c r="D59" s="71" t="s">
        <v>52</v>
      </c>
      <c r="E59" s="16">
        <v>0</v>
      </c>
      <c r="F59" s="103">
        <v>0</v>
      </c>
      <c r="G59" s="106">
        <v>0</v>
      </c>
      <c r="H59" s="16">
        <v>0</v>
      </c>
      <c r="I59" s="16">
        <v>0</v>
      </c>
      <c r="J59" s="103">
        <v>0</v>
      </c>
      <c r="K59" s="73">
        <f t="shared" si="16"/>
        <v>0</v>
      </c>
      <c r="L59" s="58">
        <f t="shared" si="16"/>
        <v>0</v>
      </c>
      <c r="M59" s="103">
        <v>0</v>
      </c>
      <c r="N59" s="106">
        <f>+K59+'ENE-MAR'!N64</f>
        <v>0</v>
      </c>
      <c r="O59" s="50">
        <f>+L59+'ENE-MAR'!L64</f>
        <v>0</v>
      </c>
      <c r="P59" s="104">
        <v>0</v>
      </c>
      <c r="Q59" s="25"/>
    </row>
    <row r="60" spans="3:18" ht="29.25" customHeight="1" x14ac:dyDescent="0.2">
      <c r="C60" s="70">
        <v>20</v>
      </c>
      <c r="D60" s="71" t="s">
        <v>53</v>
      </c>
      <c r="E60" s="16">
        <v>0</v>
      </c>
      <c r="F60" s="103">
        <v>0</v>
      </c>
      <c r="G60" s="106">
        <v>0</v>
      </c>
      <c r="H60" s="16">
        <v>0</v>
      </c>
      <c r="I60" s="16">
        <v>0</v>
      </c>
      <c r="J60" s="103">
        <v>0</v>
      </c>
      <c r="K60" s="106">
        <f t="shared" si="16"/>
        <v>0</v>
      </c>
      <c r="L60" s="58">
        <f t="shared" si="16"/>
        <v>0</v>
      </c>
      <c r="M60" s="72">
        <v>0</v>
      </c>
      <c r="N60" s="115">
        <f>+K60+'ENE-MAR'!N65</f>
        <v>279559.08999999997</v>
      </c>
      <c r="O60" s="50">
        <f>+L60+'ENE-MAR'!L65</f>
        <v>0</v>
      </c>
      <c r="P60" s="103">
        <v>0</v>
      </c>
      <c r="Q60" s="25"/>
    </row>
    <row r="61" spans="3:18" ht="29.25" customHeight="1" thickBot="1" x14ac:dyDescent="0.25">
      <c r="C61" s="99">
        <v>21</v>
      </c>
      <c r="D61" s="75" t="s">
        <v>54</v>
      </c>
      <c r="E61" s="98">
        <v>0</v>
      </c>
      <c r="F61" s="100">
        <v>0</v>
      </c>
      <c r="G61" s="105">
        <v>0</v>
      </c>
      <c r="H61" s="98">
        <v>0</v>
      </c>
      <c r="I61" s="98">
        <v>0</v>
      </c>
      <c r="J61" s="100">
        <v>0</v>
      </c>
      <c r="K61" s="105">
        <f t="shared" si="16"/>
        <v>0</v>
      </c>
      <c r="L61" s="76">
        <f t="shared" si="16"/>
        <v>0</v>
      </c>
      <c r="M61" s="77">
        <v>0</v>
      </c>
      <c r="N61" s="105">
        <f>+K61+'ENE-MAR'!N66</f>
        <v>756916.22</v>
      </c>
      <c r="O61" s="76">
        <f>+L61+'ENE-MAR'!L66</f>
        <v>0</v>
      </c>
      <c r="P61" s="100">
        <v>0</v>
      </c>
      <c r="Q61" s="25"/>
    </row>
    <row r="62" spans="3:18" ht="11.25" x14ac:dyDescent="0.2">
      <c r="C62" s="24"/>
      <c r="D62" s="24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25"/>
    </row>
    <row r="63" spans="3:18" ht="12" thickBot="1" x14ac:dyDescent="0.25">
      <c r="E63" s="83">
        <f>SUM(E51:E55)</f>
        <v>4288371.0600000005</v>
      </c>
      <c r="F63" s="84">
        <f t="shared" ref="F63:L63" si="17">SUM(F51:F62)</f>
        <v>2833333.3099999996</v>
      </c>
      <c r="G63" s="85">
        <f t="shared" si="17"/>
        <v>4204861.2399999993</v>
      </c>
      <c r="H63" s="85">
        <f t="shared" si="17"/>
        <v>2833333.3099999996</v>
      </c>
      <c r="I63" s="85">
        <f t="shared" si="17"/>
        <v>3715010.38</v>
      </c>
      <c r="J63" s="86">
        <f t="shared" si="17"/>
        <v>2833333.3099999996</v>
      </c>
      <c r="K63" s="83">
        <f t="shared" si="17"/>
        <v>12208242.68</v>
      </c>
      <c r="L63" s="87">
        <f t="shared" si="17"/>
        <v>8499999.9299999997</v>
      </c>
      <c r="M63" s="88">
        <f>K63*100/L63</f>
        <v>143.62638565339378</v>
      </c>
      <c r="N63" s="89">
        <f>SUM(N51:N62)</f>
        <v>26181766.249999996</v>
      </c>
      <c r="O63" s="90">
        <f>SUM(O51:O62)</f>
        <v>16999999.859999999</v>
      </c>
      <c r="P63" s="88">
        <f>N63*100/O63</f>
        <v>154.0103909742032</v>
      </c>
      <c r="Q63" s="5"/>
    </row>
    <row r="64" spans="3:18" ht="20.25" customHeight="1" x14ac:dyDescent="0.15"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5"/>
    </row>
    <row r="65" spans="4:16" x14ac:dyDescent="0.15"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</row>
    <row r="66" spans="4:16" x14ac:dyDescent="0.15"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</row>
    <row r="67" spans="4:16" x14ac:dyDescent="0.15"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</row>
    <row r="68" spans="4:16" x14ac:dyDescent="0.15"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</row>
    <row r="69" spans="4:16" x14ac:dyDescent="0.15"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</row>
    <row r="70" spans="4:16" x14ac:dyDescent="0.15"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</row>
    <row r="71" spans="4:16" x14ac:dyDescent="0.15"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</row>
    <row r="72" spans="4:16" x14ac:dyDescent="0.15"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</row>
    <row r="73" spans="4:16" x14ac:dyDescent="0.15"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</row>
    <row r="74" spans="4:16" x14ac:dyDescent="0.15"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4:16" x14ac:dyDescent="0.15"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</row>
    <row r="76" spans="4:16" x14ac:dyDescent="0.15"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</row>
    <row r="77" spans="4:16" x14ac:dyDescent="0.15"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</row>
    <row r="78" spans="4:16" x14ac:dyDescent="0.15">
      <c r="E78" s="24"/>
      <c r="F78" s="24"/>
      <c r="G78" s="24"/>
      <c r="H78" s="24"/>
      <c r="I78" s="24"/>
      <c r="J78" s="24"/>
      <c r="K78" s="31"/>
      <c r="L78" s="24"/>
      <c r="M78" s="24"/>
      <c r="N78" s="24"/>
      <c r="O78" s="24"/>
      <c r="P78" s="24"/>
    </row>
    <row r="79" spans="4:16" x14ac:dyDescent="0.15"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</row>
    <row r="80" spans="4:16" ht="15" x14ac:dyDescent="0.25">
      <c r="D80" s="6"/>
      <c r="E80" s="6"/>
      <c r="F80" s="144"/>
      <c r="L80" s="6"/>
      <c r="M80" s="6"/>
      <c r="N80" s="6"/>
      <c r="O80" s="6"/>
    </row>
    <row r="81" spans="3:15" customFormat="1" ht="15" x14ac:dyDescent="0.25">
      <c r="C81" s="144"/>
      <c r="D81" s="145" t="s">
        <v>64</v>
      </c>
      <c r="E81" s="145"/>
      <c r="F81" s="144"/>
      <c r="G81" s="144"/>
      <c r="H81" s="144"/>
      <c r="I81" s="144"/>
      <c r="J81" s="144"/>
      <c r="K81" s="1"/>
      <c r="L81" s="146" t="s">
        <v>65</v>
      </c>
      <c r="M81" s="146"/>
      <c r="N81" s="146"/>
      <c r="O81" s="146"/>
    </row>
    <row r="82" spans="3:15" customFormat="1" ht="15" x14ac:dyDescent="0.25">
      <c r="C82" s="144"/>
      <c r="D82" s="143" t="s">
        <v>66</v>
      </c>
      <c r="E82" s="143"/>
      <c r="F82" s="144"/>
      <c r="G82" s="144"/>
      <c r="H82" s="144"/>
      <c r="I82" s="144"/>
      <c r="J82" s="144"/>
      <c r="K82" s="1"/>
      <c r="L82" s="147" t="s">
        <v>67</v>
      </c>
      <c r="M82" s="147"/>
      <c r="N82" s="147"/>
      <c r="O82" s="147"/>
    </row>
    <row r="83" spans="3:15" customFormat="1" ht="15" x14ac:dyDescent="0.25">
      <c r="C83" s="144"/>
      <c r="D83" s="143" t="s">
        <v>68</v>
      </c>
      <c r="E83" s="143"/>
      <c r="F83" s="144"/>
      <c r="G83" s="144"/>
      <c r="H83" s="144"/>
      <c r="I83" s="144"/>
      <c r="J83" s="144"/>
      <c r="K83" s="1"/>
      <c r="L83" s="147" t="s">
        <v>69</v>
      </c>
      <c r="M83" s="147"/>
      <c r="N83" s="147"/>
      <c r="O83" s="147"/>
    </row>
  </sheetData>
  <mergeCells count="21">
    <mergeCell ref="L82:O82"/>
    <mergeCell ref="L83:O83"/>
    <mergeCell ref="D81:E81"/>
    <mergeCell ref="D82:E82"/>
    <mergeCell ref="D83:E83"/>
    <mergeCell ref="L81:O81"/>
    <mergeCell ref="C49:D49"/>
    <mergeCell ref="K49:L49"/>
    <mergeCell ref="N49:O49"/>
    <mergeCell ref="C27:P27"/>
    <mergeCell ref="C28:D28"/>
    <mergeCell ref="K28:L28"/>
    <mergeCell ref="N28:O28"/>
    <mergeCell ref="C40:P40"/>
    <mergeCell ref="C48:P48"/>
    <mergeCell ref="C26:P26"/>
    <mergeCell ref="C2:P2"/>
    <mergeCell ref="C9:P9"/>
    <mergeCell ref="C10:D10"/>
    <mergeCell ref="K10:L10"/>
    <mergeCell ref="N10:O10"/>
  </mergeCells>
  <printOptions horizontalCentered="1"/>
  <pageMargins left="0.25" right="0.25" top="0.75" bottom="0.75" header="0.3" footer="0.3"/>
  <pageSetup scale="60" fitToHeight="0" orientation="landscape" r:id="rId1"/>
  <rowBreaks count="1" manualBreakCount="1">
    <brk id="38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ENE-MAR</vt:lpstr>
      <vt:lpstr>ABR-JUN</vt:lpstr>
      <vt:lpstr>'ABR-JUN'!Área_de_impresión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2025-07-16T16:54:07Z</cp:lastPrinted>
  <dcterms:created xsi:type="dcterms:W3CDTF">2024-10-08T17:56:33Z</dcterms:created>
  <dcterms:modified xsi:type="dcterms:W3CDTF">2025-07-16T16:54:11Z</dcterms:modified>
</cp:coreProperties>
</file>