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doc\ARMONIZACION\2019\3er. Trimestre\EXCEL\D.4.2\EXCEL\"/>
    </mc:Choice>
  </mc:AlternateContent>
  <bookViews>
    <workbookView xWindow="-120" yWindow="-60" windowWidth="20730" windowHeight="11100" activeTab="2"/>
  </bookViews>
  <sheets>
    <sheet name="2017" sheetId="4" r:id="rId1"/>
    <sheet name="2018" sheetId="5" r:id="rId2"/>
    <sheet name="2019" sheetId="1" r:id="rId3"/>
    <sheet name="concentrado" sheetId="6" r:id="rId4"/>
    <sheet name="ejemplo" sheetId="3" r:id="rId5"/>
  </sheets>
  <definedNames>
    <definedName name="_xlnm.Print_Titles" localSheetId="0">'2017'!$1:$3</definedName>
    <definedName name="_xlnm.Print_Titles" localSheetId="2">'2019'!$1:$8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V23" i="5" l="1"/>
  <c r="AT23" i="5"/>
  <c r="AV21" i="5"/>
  <c r="AV20" i="5"/>
  <c r="AV19" i="5"/>
  <c r="AV18" i="5"/>
  <c r="AU65" i="5"/>
  <c r="AU62" i="5"/>
  <c r="AU60" i="5"/>
  <c r="AU58" i="5"/>
  <c r="AU56" i="5"/>
  <c r="AU54" i="5"/>
  <c r="AU50" i="5"/>
  <c r="AU48" i="5"/>
  <c r="AU46" i="5"/>
  <c r="AU42" i="5"/>
  <c r="AU40" i="5"/>
  <c r="AU38" i="5"/>
  <c r="AU35" i="5"/>
  <c r="AU34" i="5"/>
  <c r="AU32" i="5"/>
  <c r="AU31" i="5"/>
  <c r="AU30" i="5"/>
  <c r="AU29" i="5"/>
  <c r="AU23" i="5"/>
  <c r="AU21" i="5"/>
  <c r="AU20" i="5"/>
  <c r="AU19" i="5"/>
  <c r="AU18" i="5"/>
  <c r="AU17" i="5"/>
  <c r="AU16" i="5"/>
  <c r="AU14" i="5"/>
  <c r="AU12" i="5"/>
  <c r="AT64" i="5"/>
  <c r="AT62" i="5"/>
  <c r="AT58" i="5"/>
  <c r="AT56" i="5"/>
  <c r="AT50" i="5"/>
  <c r="AT48" i="5"/>
  <c r="AT42" i="5"/>
  <c r="AT40" i="5"/>
  <c r="AT38" i="5"/>
  <c r="AT35" i="5"/>
  <c r="AT34" i="5"/>
  <c r="AT32" i="5"/>
  <c r="AT30" i="5"/>
  <c r="AT29" i="5"/>
  <c r="AT25" i="5"/>
  <c r="AT21" i="5"/>
  <c r="AT20" i="5"/>
  <c r="AT19" i="5"/>
  <c r="AT18" i="5"/>
  <c r="AT17" i="5"/>
  <c r="AT16" i="5"/>
  <c r="AT14" i="5"/>
  <c r="AT12" i="5"/>
  <c r="AS66" i="5"/>
  <c r="AS65" i="5"/>
  <c r="AS64" i="5"/>
  <c r="AS62" i="5"/>
  <c r="AS58" i="5"/>
  <c r="AS56" i="5"/>
  <c r="AS54" i="5"/>
  <c r="AS52" i="5"/>
  <c r="AS50" i="5"/>
  <c r="AS48" i="5"/>
  <c r="AS46" i="5"/>
  <c r="AS45" i="5"/>
  <c r="AS44" i="5"/>
  <c r="AS42" i="5"/>
  <c r="AS40" i="5"/>
  <c r="AS38" i="5"/>
  <c r="AS35" i="5"/>
  <c r="AS34" i="5"/>
  <c r="AS32" i="5"/>
  <c r="AS30" i="5"/>
  <c r="AS29" i="5"/>
  <c r="AS26" i="5"/>
  <c r="AS25" i="5"/>
  <c r="AS23" i="5"/>
  <c r="AS21" i="5"/>
  <c r="AS20" i="5"/>
  <c r="AS19" i="5"/>
  <c r="AS18" i="5"/>
  <c r="AS17" i="5"/>
  <c r="AS16" i="5"/>
  <c r="AS14" i="5"/>
  <c r="AS12" i="5"/>
  <c r="X36" i="4"/>
  <c r="N31" i="4"/>
  <c r="R31" i="4"/>
  <c r="V31" i="4"/>
  <c r="Z31" i="4"/>
  <c r="AC76" i="4"/>
  <c r="L77" i="4" l="1"/>
  <c r="L76" i="4"/>
  <c r="L75" i="4"/>
  <c r="L74" i="4"/>
  <c r="L73" i="4"/>
  <c r="L72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AB8" i="4" s="1"/>
  <c r="AC12" i="4"/>
  <c r="AA12" i="4"/>
  <c r="AC11" i="4"/>
  <c r="AC10" i="4"/>
  <c r="AA10" i="4"/>
  <c r="AC9" i="4"/>
  <c r="AA9" i="4"/>
  <c r="AD8" i="4"/>
  <c r="AC8" i="4"/>
  <c r="AC7" i="4"/>
  <c r="AA8" i="4"/>
  <c r="AA7" i="4"/>
  <c r="AC6" i="4"/>
  <c r="AA6" i="4"/>
  <c r="AD4" i="4"/>
  <c r="AC5" i="4"/>
  <c r="AA5" i="4"/>
  <c r="AC4" i="4"/>
  <c r="AA4" i="4"/>
  <c r="AV17" i="5" l="1"/>
  <c r="AV16" i="5"/>
  <c r="AV14" i="5"/>
  <c r="AV12" i="5"/>
  <c r="P77" i="4" l="1"/>
  <c r="X76" i="4"/>
  <c r="V76" i="4"/>
  <c r="T76" i="4"/>
  <c r="P76" i="4"/>
  <c r="X75" i="4"/>
  <c r="V75" i="4"/>
  <c r="T75" i="4"/>
  <c r="P75" i="4"/>
  <c r="X74" i="4"/>
  <c r="V74" i="4"/>
  <c r="T74" i="4"/>
  <c r="P74" i="4"/>
  <c r="X73" i="4"/>
  <c r="T73" i="4"/>
  <c r="P73" i="4"/>
  <c r="N73" i="4"/>
  <c r="X72" i="4"/>
  <c r="T72" i="4"/>
  <c r="P72" i="4"/>
  <c r="N72" i="4"/>
  <c r="X71" i="4"/>
  <c r="T71" i="4"/>
  <c r="X70" i="4"/>
  <c r="T70" i="4"/>
  <c r="P70" i="4"/>
  <c r="X69" i="4"/>
  <c r="T69" i="4"/>
  <c r="P69" i="4"/>
  <c r="Z68" i="4"/>
  <c r="X68" i="4"/>
  <c r="T68" i="4"/>
  <c r="P68" i="4"/>
  <c r="X67" i="4"/>
  <c r="T67" i="4"/>
  <c r="R67" i="4"/>
  <c r="P67" i="4"/>
  <c r="X66" i="4"/>
  <c r="T66" i="4"/>
  <c r="P66" i="4"/>
  <c r="N66" i="4"/>
  <c r="Z65" i="4"/>
  <c r="X65" i="4"/>
  <c r="T65" i="4"/>
  <c r="P65" i="4"/>
  <c r="T64" i="4"/>
  <c r="P64" i="4"/>
  <c r="X63" i="4"/>
  <c r="P63" i="4"/>
  <c r="Z62" i="4"/>
  <c r="X62" i="4"/>
  <c r="T62" i="4"/>
  <c r="R62" i="4"/>
  <c r="P62" i="4"/>
  <c r="N62" i="4"/>
  <c r="Z61" i="4"/>
  <c r="X61" i="4"/>
  <c r="T61" i="4"/>
  <c r="R61" i="4"/>
  <c r="P61" i="4"/>
  <c r="Z60" i="4"/>
  <c r="X60" i="4"/>
  <c r="V60" i="4"/>
  <c r="T60" i="4"/>
  <c r="P60" i="4"/>
  <c r="X59" i="4"/>
  <c r="T59" i="4"/>
  <c r="P59" i="4"/>
  <c r="X58" i="4"/>
  <c r="T58" i="4"/>
  <c r="P58" i="4"/>
  <c r="X57" i="4"/>
  <c r="T57" i="4"/>
  <c r="P57" i="4"/>
  <c r="Z56" i="4"/>
  <c r="X56" i="4"/>
  <c r="T56" i="4"/>
  <c r="P56" i="4"/>
  <c r="X55" i="4"/>
  <c r="T55" i="4"/>
  <c r="P55" i="4"/>
  <c r="X54" i="4"/>
  <c r="V54" i="4"/>
  <c r="T54" i="4"/>
  <c r="P54" i="4"/>
  <c r="X53" i="4"/>
  <c r="T53" i="4"/>
  <c r="R53" i="4"/>
  <c r="P53" i="4"/>
  <c r="V52" i="4"/>
  <c r="P52" i="4"/>
  <c r="V51" i="4"/>
  <c r="P51" i="4"/>
  <c r="X50" i="4"/>
  <c r="V50" i="4"/>
  <c r="T50" i="4"/>
  <c r="P50" i="4"/>
  <c r="X49" i="4"/>
  <c r="T49" i="4"/>
  <c r="R49" i="4"/>
  <c r="P49" i="4"/>
  <c r="T48" i="4"/>
  <c r="P48" i="4"/>
  <c r="X47" i="4"/>
  <c r="T47" i="4"/>
  <c r="P47" i="4"/>
  <c r="P46" i="4"/>
  <c r="Z45" i="4"/>
  <c r="X45" i="4"/>
  <c r="T45" i="4"/>
  <c r="P45" i="4"/>
  <c r="X44" i="4"/>
  <c r="T44" i="4"/>
  <c r="P44" i="4"/>
  <c r="X43" i="4"/>
  <c r="P43" i="4"/>
  <c r="Z42" i="4"/>
  <c r="X42" i="4"/>
  <c r="V42" i="4"/>
  <c r="T42" i="4"/>
  <c r="P42" i="4"/>
  <c r="X41" i="4"/>
  <c r="V41" i="4"/>
  <c r="T41" i="4"/>
  <c r="P41" i="4"/>
  <c r="X40" i="4"/>
  <c r="T40" i="4"/>
  <c r="P40" i="4"/>
  <c r="Z39" i="4"/>
  <c r="X39" i="4"/>
  <c r="V39" i="4"/>
  <c r="T39" i="4"/>
  <c r="P39" i="4"/>
  <c r="X38" i="4"/>
  <c r="V38" i="4"/>
  <c r="T38" i="4"/>
  <c r="P38" i="4"/>
  <c r="X37" i="4"/>
  <c r="V37" i="4"/>
  <c r="T37" i="4"/>
  <c r="P37" i="4"/>
  <c r="Z36" i="4"/>
  <c r="T36" i="4"/>
  <c r="P36" i="4"/>
  <c r="V35" i="4"/>
  <c r="T35" i="4"/>
  <c r="P35" i="4"/>
  <c r="T33" i="4"/>
  <c r="P33" i="4"/>
  <c r="P32" i="4"/>
  <c r="P31" i="4"/>
  <c r="X30" i="4"/>
  <c r="V30" i="4"/>
  <c r="T30" i="4"/>
  <c r="P30" i="4"/>
  <c r="X29" i="4"/>
  <c r="V29" i="4"/>
  <c r="T29" i="4"/>
  <c r="P29" i="4"/>
  <c r="X28" i="4"/>
  <c r="T28" i="4"/>
  <c r="P28" i="4"/>
  <c r="X27" i="4"/>
  <c r="T27" i="4"/>
  <c r="P27" i="4"/>
  <c r="X26" i="4"/>
  <c r="T26" i="4"/>
  <c r="P26" i="4"/>
  <c r="V25" i="4"/>
  <c r="T25" i="4"/>
  <c r="P25" i="4"/>
  <c r="X24" i="4"/>
  <c r="T24" i="4"/>
  <c r="P24" i="4"/>
  <c r="N24" i="4"/>
  <c r="X23" i="4"/>
  <c r="V23" i="4"/>
  <c r="T23" i="4"/>
  <c r="P23" i="4"/>
  <c r="P22" i="4"/>
  <c r="X21" i="4"/>
  <c r="T21" i="4"/>
  <c r="P21" i="4"/>
  <c r="X20" i="4"/>
  <c r="T20" i="4"/>
  <c r="P20" i="4"/>
  <c r="X19" i="4"/>
  <c r="T19" i="4"/>
  <c r="P19" i="4"/>
  <c r="N19" i="4"/>
  <c r="X18" i="4"/>
  <c r="T18" i="4"/>
  <c r="R18" i="4"/>
  <c r="P18" i="4"/>
  <c r="N18" i="4"/>
  <c r="X17" i="4"/>
  <c r="T17" i="4"/>
  <c r="P17" i="4"/>
  <c r="Z16" i="4"/>
  <c r="X16" i="4"/>
  <c r="T16" i="4"/>
  <c r="P16" i="4"/>
  <c r="X15" i="4"/>
  <c r="T15" i="4"/>
  <c r="P15" i="4"/>
  <c r="Z14" i="4"/>
  <c r="X14" i="4"/>
  <c r="T14" i="4"/>
  <c r="P14" i="4"/>
  <c r="Z13" i="4"/>
  <c r="X13" i="4"/>
  <c r="T13" i="4"/>
  <c r="P13" i="4"/>
  <c r="Z12" i="4"/>
  <c r="AD12" i="4" s="1"/>
  <c r="X12" i="4"/>
  <c r="T12" i="4"/>
  <c r="P12" i="4"/>
  <c r="Z11" i="4"/>
  <c r="AD11" i="4" s="1"/>
  <c r="X11" i="4"/>
  <c r="T11" i="4"/>
  <c r="P11" i="4"/>
  <c r="X10" i="4"/>
  <c r="V10" i="4"/>
  <c r="AD10" i="4" s="1"/>
  <c r="T10" i="4"/>
  <c r="P10" i="4"/>
  <c r="X9" i="4"/>
  <c r="T9" i="4"/>
  <c r="P9" i="4"/>
  <c r="AB9" i="4" s="1"/>
  <c r="N9" i="4"/>
  <c r="AD9" i="4" s="1"/>
  <c r="X7" i="4"/>
  <c r="T7" i="4"/>
  <c r="P7" i="4"/>
  <c r="N7" i="4"/>
  <c r="AD7" i="4" s="1"/>
  <c r="L7" i="4"/>
  <c r="X6" i="4"/>
  <c r="T6" i="4"/>
  <c r="P6" i="4"/>
  <c r="N6" i="4"/>
  <c r="AD6" i="4" s="1"/>
  <c r="L6" i="4"/>
  <c r="AB6" i="4" s="1"/>
  <c r="X5" i="4"/>
  <c r="T5" i="4"/>
  <c r="P5" i="4"/>
  <c r="N5" i="4"/>
  <c r="AD5" i="4" s="1"/>
  <c r="L5" i="4"/>
  <c r="P4" i="4"/>
  <c r="L4" i="4"/>
  <c r="AB4" i="4" s="1"/>
  <c r="AB11" i="4" l="1"/>
  <c r="AB5" i="4"/>
  <c r="AB7" i="4"/>
  <c r="AB10" i="4"/>
  <c r="AB12" i="4"/>
  <c r="AQ193" i="3"/>
  <c r="AM193" i="3"/>
  <c r="AK193" i="3"/>
  <c r="AI193" i="3"/>
  <c r="AG193" i="3"/>
  <c r="AE193" i="3"/>
  <c r="AC193" i="3"/>
  <c r="AA193" i="3"/>
  <c r="Y193" i="3"/>
  <c r="AQ192" i="3"/>
  <c r="AM192" i="3"/>
  <c r="AK192" i="3"/>
  <c r="AI192" i="3"/>
  <c r="AG192" i="3"/>
  <c r="AE192" i="3"/>
  <c r="AC192" i="3"/>
  <c r="AA192" i="3"/>
  <c r="Y192" i="3"/>
  <c r="AO192" i="3" s="1"/>
  <c r="AV191" i="3"/>
  <c r="AT191" i="3"/>
  <c r="AQ191" i="3"/>
  <c r="AM191" i="3"/>
  <c r="AK191" i="3"/>
  <c r="AI191" i="3"/>
  <c r="AG191" i="3"/>
  <c r="AE191" i="3"/>
  <c r="AC191" i="3"/>
  <c r="AA191" i="3"/>
  <c r="Y191" i="3"/>
  <c r="AV190" i="3"/>
  <c r="AT190" i="3"/>
  <c r="AQ190" i="3"/>
  <c r="AM190" i="3"/>
  <c r="AK190" i="3"/>
  <c r="AI190" i="3"/>
  <c r="AG190" i="3"/>
  <c r="AE190" i="3"/>
  <c r="AC190" i="3"/>
  <c r="AA190" i="3"/>
  <c r="Y190" i="3"/>
  <c r="AQ189" i="3"/>
  <c r="AM189" i="3"/>
  <c r="AK189" i="3"/>
  <c r="AI189" i="3"/>
  <c r="AG189" i="3"/>
  <c r="AE189" i="3"/>
  <c r="AC189" i="3"/>
  <c r="AA189" i="3"/>
  <c r="Y189" i="3"/>
  <c r="AV188" i="3"/>
  <c r="AT188" i="3"/>
  <c r="AQ188" i="3"/>
  <c r="AM188" i="3"/>
  <c r="AK188" i="3"/>
  <c r="AG188" i="3"/>
  <c r="AE188" i="3"/>
  <c r="AC188" i="3"/>
  <c r="AA188" i="3"/>
  <c r="Y188" i="3"/>
  <c r="AO188" i="3" s="1"/>
  <c r="AV187" i="3"/>
  <c r="AT187" i="3"/>
  <c r="AQ187" i="3"/>
  <c r="AM187" i="3"/>
  <c r="AK187" i="3"/>
  <c r="AI187" i="3"/>
  <c r="AG187" i="3"/>
  <c r="AE187" i="3"/>
  <c r="AC187" i="3"/>
  <c r="AA187" i="3"/>
  <c r="Y187" i="3"/>
  <c r="AV186" i="3"/>
  <c r="AT186" i="3"/>
  <c r="AQ186" i="3"/>
  <c r="AM186" i="3"/>
  <c r="AK186" i="3"/>
  <c r="AI186" i="3"/>
  <c r="AG186" i="3"/>
  <c r="AE186" i="3"/>
  <c r="AC186" i="3"/>
  <c r="AA186" i="3"/>
  <c r="Y186" i="3"/>
  <c r="AQ185" i="3"/>
  <c r="AM185" i="3"/>
  <c r="AK185" i="3"/>
  <c r="AI185" i="3"/>
  <c r="AG185" i="3"/>
  <c r="AE185" i="3"/>
  <c r="AC185" i="3"/>
  <c r="AA185" i="3"/>
  <c r="Y185" i="3"/>
  <c r="AO185" i="3" s="1"/>
  <c r="AQ184" i="3"/>
  <c r="AM184" i="3"/>
  <c r="AK184" i="3"/>
  <c r="AI184" i="3"/>
  <c r="AG184" i="3"/>
  <c r="AE184" i="3"/>
  <c r="AC184" i="3"/>
  <c r="AA184" i="3"/>
  <c r="Y184" i="3"/>
  <c r="AO184" i="3" s="1"/>
  <c r="AV183" i="3"/>
  <c r="AT183" i="3"/>
  <c r="AQ183" i="3"/>
  <c r="AM183" i="3"/>
  <c r="AK183" i="3"/>
  <c r="AI183" i="3"/>
  <c r="AG183" i="3"/>
  <c r="AE183" i="3"/>
  <c r="AC183" i="3"/>
  <c r="AA183" i="3"/>
  <c r="Y183" i="3"/>
  <c r="AQ182" i="3"/>
  <c r="AM182" i="3"/>
  <c r="AK182" i="3"/>
  <c r="AG182" i="3"/>
  <c r="AE182" i="3"/>
  <c r="AC182" i="3"/>
  <c r="AA182" i="3"/>
  <c r="Y182" i="3"/>
  <c r="AO182" i="3" s="1"/>
  <c r="AQ181" i="3"/>
  <c r="AM181" i="3"/>
  <c r="AK181" i="3"/>
  <c r="AI181" i="3"/>
  <c r="AG181" i="3"/>
  <c r="AE181" i="3"/>
  <c r="AC181" i="3"/>
  <c r="AA181" i="3"/>
  <c r="Y181" i="3"/>
  <c r="AV180" i="3"/>
  <c r="AT180" i="3"/>
  <c r="AQ180" i="3"/>
  <c r="AM180" i="3"/>
  <c r="AK180" i="3"/>
  <c r="AI180" i="3"/>
  <c r="AG180" i="3"/>
  <c r="AE180" i="3"/>
  <c r="AC180" i="3"/>
  <c r="AA180" i="3"/>
  <c r="Y180" i="3"/>
  <c r="AO180" i="3" s="1"/>
  <c r="AQ179" i="3"/>
  <c r="AM179" i="3"/>
  <c r="AK179" i="3"/>
  <c r="AI179" i="3"/>
  <c r="AG179" i="3"/>
  <c r="AE179" i="3"/>
  <c r="AC179" i="3"/>
  <c r="AA179" i="3"/>
  <c r="Y179" i="3"/>
  <c r="AQ178" i="3"/>
  <c r="AM178" i="3"/>
  <c r="AK178" i="3"/>
  <c r="AG178" i="3"/>
  <c r="AE178" i="3"/>
  <c r="AC178" i="3"/>
  <c r="AA178" i="3"/>
  <c r="Y178" i="3"/>
  <c r="AQ177" i="3"/>
  <c r="AM177" i="3"/>
  <c r="AK177" i="3"/>
  <c r="AG177" i="3"/>
  <c r="AE177" i="3"/>
  <c r="AC177" i="3"/>
  <c r="AA177" i="3"/>
  <c r="Y177" i="3"/>
  <c r="AV176" i="3"/>
  <c r="AT176" i="3"/>
  <c r="AQ176" i="3"/>
  <c r="AM176" i="3"/>
  <c r="AK176" i="3"/>
  <c r="AG176" i="3"/>
  <c r="AE176" i="3"/>
  <c r="AC176" i="3"/>
  <c r="AA176" i="3"/>
  <c r="Y176" i="3"/>
  <c r="AQ175" i="3"/>
  <c r="AM175" i="3"/>
  <c r="AK175" i="3"/>
  <c r="AI175" i="3"/>
  <c r="AG175" i="3"/>
  <c r="AE175" i="3"/>
  <c r="AC175" i="3"/>
  <c r="AA175" i="3"/>
  <c r="Y175" i="3"/>
  <c r="AQ174" i="3"/>
  <c r="AM174" i="3"/>
  <c r="AK174" i="3"/>
  <c r="AI174" i="3"/>
  <c r="AG174" i="3"/>
  <c r="AE174" i="3"/>
  <c r="AC174" i="3"/>
  <c r="AA174" i="3"/>
  <c r="Y174" i="3"/>
  <c r="AQ173" i="3"/>
  <c r="AM173" i="3"/>
  <c r="AK173" i="3"/>
  <c r="AI173" i="3"/>
  <c r="AG173" i="3"/>
  <c r="AE173" i="3"/>
  <c r="AC173" i="3"/>
  <c r="AA173" i="3"/>
  <c r="Y173" i="3"/>
  <c r="AQ172" i="3"/>
  <c r="AM172" i="3"/>
  <c r="AK172" i="3"/>
  <c r="AI172" i="3"/>
  <c r="AG172" i="3"/>
  <c r="AE172" i="3"/>
  <c r="AC172" i="3"/>
  <c r="AA172" i="3"/>
  <c r="Y172" i="3"/>
  <c r="AO172" i="3" s="1"/>
  <c r="AQ171" i="3"/>
  <c r="AM171" i="3"/>
  <c r="AK171" i="3"/>
  <c r="AI171" i="3"/>
  <c r="AG171" i="3"/>
  <c r="AE171" i="3"/>
  <c r="AC171" i="3"/>
  <c r="AA171" i="3"/>
  <c r="Y171" i="3"/>
  <c r="AO171" i="3" s="1"/>
  <c r="AQ170" i="3"/>
  <c r="AM170" i="3"/>
  <c r="AK170" i="3"/>
  <c r="AI170" i="3"/>
  <c r="AG170" i="3"/>
  <c r="AE170" i="3"/>
  <c r="AC170" i="3"/>
  <c r="AA170" i="3"/>
  <c r="Y170" i="3"/>
  <c r="AQ169" i="3"/>
  <c r="AM169" i="3"/>
  <c r="AK169" i="3"/>
  <c r="AI169" i="3"/>
  <c r="AG169" i="3"/>
  <c r="AE169" i="3"/>
  <c r="AC169" i="3"/>
  <c r="AA169" i="3"/>
  <c r="Y169" i="3"/>
  <c r="AQ168" i="3"/>
  <c r="AM168" i="3"/>
  <c r="AK168" i="3"/>
  <c r="AI168" i="3"/>
  <c r="AG168" i="3"/>
  <c r="AE168" i="3"/>
  <c r="AC168" i="3"/>
  <c r="AA168" i="3"/>
  <c r="Y168" i="3"/>
  <c r="AV167" i="3"/>
  <c r="AT167" i="3"/>
  <c r="AQ167" i="3"/>
  <c r="AM167" i="3"/>
  <c r="AK167" i="3"/>
  <c r="AI167" i="3"/>
  <c r="AG167" i="3"/>
  <c r="AE167" i="3"/>
  <c r="AC167" i="3"/>
  <c r="AA167" i="3"/>
  <c r="Y167" i="3"/>
  <c r="AV166" i="3"/>
  <c r="AT166" i="3"/>
  <c r="AQ166" i="3"/>
  <c r="AM166" i="3"/>
  <c r="AK166" i="3"/>
  <c r="AI166" i="3"/>
  <c r="AG166" i="3"/>
  <c r="AE166" i="3"/>
  <c r="AC166" i="3"/>
  <c r="AA166" i="3"/>
  <c r="Y166" i="3"/>
  <c r="AQ165" i="3"/>
  <c r="AM165" i="3"/>
  <c r="AK165" i="3"/>
  <c r="AI165" i="3"/>
  <c r="AG165" i="3"/>
  <c r="AE165" i="3"/>
  <c r="AC165" i="3"/>
  <c r="AA165" i="3"/>
  <c r="Y165" i="3"/>
  <c r="U164" i="3"/>
  <c r="T164" i="3"/>
  <c r="S164" i="3"/>
  <c r="R164" i="3"/>
  <c r="AV163" i="3"/>
  <c r="AT163" i="3"/>
  <c r="AQ163" i="3"/>
  <c r="AM163" i="3"/>
  <c r="AK163" i="3"/>
  <c r="AI163" i="3"/>
  <c r="AG163" i="3"/>
  <c r="AE163" i="3"/>
  <c r="AC163" i="3"/>
  <c r="AA163" i="3"/>
  <c r="Y163" i="3"/>
  <c r="U163" i="3"/>
  <c r="T163" i="3"/>
  <c r="S163" i="3"/>
  <c r="R163" i="3"/>
  <c r="T162" i="3"/>
  <c r="S162" i="3"/>
  <c r="AQ159" i="3"/>
  <c r="AM159" i="3"/>
  <c r="AK159" i="3"/>
  <c r="AI159" i="3"/>
  <c r="AG159" i="3"/>
  <c r="AE159" i="3"/>
  <c r="AC159" i="3"/>
  <c r="AA159" i="3"/>
  <c r="Y159" i="3"/>
  <c r="AO159" i="3" s="1"/>
  <c r="AQ158" i="3"/>
  <c r="AM158" i="3"/>
  <c r="AK158" i="3"/>
  <c r="AI158" i="3"/>
  <c r="AG158" i="3"/>
  <c r="AE158" i="3"/>
  <c r="AC158" i="3"/>
  <c r="AA158" i="3"/>
  <c r="Y158" i="3"/>
  <c r="AQ157" i="3"/>
  <c r="AM157" i="3"/>
  <c r="AK157" i="3"/>
  <c r="AI157" i="3"/>
  <c r="AG157" i="3"/>
  <c r="AE157" i="3"/>
  <c r="AC157" i="3"/>
  <c r="AA157" i="3"/>
  <c r="Y157" i="3"/>
  <c r="AV156" i="3"/>
  <c r="AT156" i="3"/>
  <c r="AQ156" i="3"/>
  <c r="AM156" i="3"/>
  <c r="AK156" i="3"/>
  <c r="AI156" i="3"/>
  <c r="AG156" i="3"/>
  <c r="AE156" i="3"/>
  <c r="AC156" i="3"/>
  <c r="AA156" i="3"/>
  <c r="Y156" i="3"/>
  <c r="AV155" i="3"/>
  <c r="AT155" i="3"/>
  <c r="AQ155" i="3"/>
  <c r="AM155" i="3"/>
  <c r="AK155" i="3"/>
  <c r="AI155" i="3"/>
  <c r="AG155" i="3"/>
  <c r="AE155" i="3"/>
  <c r="AC155" i="3"/>
  <c r="AA155" i="3"/>
  <c r="Y155" i="3"/>
  <c r="AO155" i="3" s="1"/>
  <c r="AV154" i="3"/>
  <c r="AT154" i="3"/>
  <c r="AQ154" i="3"/>
  <c r="AM154" i="3"/>
  <c r="AK154" i="3"/>
  <c r="AI154" i="3"/>
  <c r="AG154" i="3"/>
  <c r="AE154" i="3"/>
  <c r="AC154" i="3"/>
  <c r="AA154" i="3"/>
  <c r="Y154" i="3"/>
  <c r="AQ153" i="3"/>
  <c r="AM153" i="3"/>
  <c r="AK153" i="3"/>
  <c r="AI153" i="3"/>
  <c r="AG153" i="3"/>
  <c r="AE153" i="3"/>
  <c r="AC153" i="3"/>
  <c r="AA153" i="3"/>
  <c r="Y153" i="3"/>
  <c r="AV152" i="3"/>
  <c r="AT152" i="3"/>
  <c r="AQ152" i="3"/>
  <c r="AM152" i="3"/>
  <c r="AK152" i="3"/>
  <c r="AI152" i="3"/>
  <c r="AG152" i="3"/>
  <c r="AE152" i="3"/>
  <c r="AC152" i="3"/>
  <c r="AA152" i="3"/>
  <c r="Y152" i="3"/>
  <c r="AO152" i="3" s="1"/>
  <c r="AQ151" i="3"/>
  <c r="AM151" i="3"/>
  <c r="AK151" i="3"/>
  <c r="AI151" i="3"/>
  <c r="AG151" i="3"/>
  <c r="AE151" i="3"/>
  <c r="AC151" i="3"/>
  <c r="AA151" i="3"/>
  <c r="Y151" i="3"/>
  <c r="AO151" i="3" s="1"/>
  <c r="AQ150" i="3"/>
  <c r="AM150" i="3"/>
  <c r="AK150" i="3"/>
  <c r="AI150" i="3"/>
  <c r="AG150" i="3"/>
  <c r="AE150" i="3"/>
  <c r="AC150" i="3"/>
  <c r="AA150" i="3"/>
  <c r="Y150" i="3"/>
  <c r="AQ149" i="3"/>
  <c r="AM149" i="3"/>
  <c r="AK149" i="3"/>
  <c r="AI149" i="3"/>
  <c r="AG149" i="3"/>
  <c r="AE149" i="3"/>
  <c r="AC149" i="3"/>
  <c r="AA149" i="3"/>
  <c r="Y149" i="3"/>
  <c r="AQ148" i="3"/>
  <c r="AM148" i="3"/>
  <c r="AK148" i="3"/>
  <c r="AG148" i="3"/>
  <c r="AO148" i="3" s="1"/>
  <c r="AE148" i="3"/>
  <c r="AC148" i="3"/>
  <c r="AA148" i="3"/>
  <c r="Y148" i="3"/>
  <c r="AQ147" i="3"/>
  <c r="AM147" i="3"/>
  <c r="AK147" i="3"/>
  <c r="AG147" i="3"/>
  <c r="AE147" i="3"/>
  <c r="AC147" i="3"/>
  <c r="AA147" i="3"/>
  <c r="Y147" i="3"/>
  <c r="AV146" i="3"/>
  <c r="AT146" i="3"/>
  <c r="AQ146" i="3"/>
  <c r="AO146" i="3"/>
  <c r="AM146" i="3"/>
  <c r="AK146" i="3"/>
  <c r="AG146" i="3"/>
  <c r="AE146" i="3"/>
  <c r="AC146" i="3"/>
  <c r="AA146" i="3"/>
  <c r="Y146" i="3"/>
  <c r="AQ145" i="3"/>
  <c r="AM145" i="3"/>
  <c r="AK145" i="3"/>
  <c r="AI145" i="3"/>
  <c r="AG145" i="3"/>
  <c r="AE145" i="3"/>
  <c r="AC145" i="3"/>
  <c r="AA145" i="3"/>
  <c r="Y145" i="3"/>
  <c r="AO145" i="3" s="1"/>
  <c r="AQ144" i="3"/>
  <c r="AM144" i="3"/>
  <c r="AK144" i="3"/>
  <c r="AI144" i="3"/>
  <c r="AG144" i="3"/>
  <c r="AE144" i="3"/>
  <c r="AC144" i="3"/>
  <c r="AA144" i="3"/>
  <c r="Y144" i="3"/>
  <c r="AO144" i="3" s="1"/>
  <c r="AQ143" i="3"/>
  <c r="AM143" i="3"/>
  <c r="AK143" i="3"/>
  <c r="AI143" i="3"/>
  <c r="AG143" i="3"/>
  <c r="AE143" i="3"/>
  <c r="AC143" i="3"/>
  <c r="AA143" i="3"/>
  <c r="Y143" i="3"/>
  <c r="U143" i="3"/>
  <c r="T143" i="3"/>
  <c r="S143" i="3"/>
  <c r="R143" i="3"/>
  <c r="U142" i="3"/>
  <c r="T142" i="3"/>
  <c r="S142" i="3"/>
  <c r="R142" i="3"/>
  <c r="R141" i="3"/>
  <c r="T140" i="3"/>
  <c r="S140" i="3"/>
  <c r="R140" i="3"/>
  <c r="AV139" i="3"/>
  <c r="AT139" i="3"/>
  <c r="AQ139" i="3"/>
  <c r="AM139" i="3"/>
  <c r="AK139" i="3"/>
  <c r="AI139" i="3"/>
  <c r="AG139" i="3"/>
  <c r="AE139" i="3"/>
  <c r="AC139" i="3"/>
  <c r="AA139" i="3"/>
  <c r="Y139" i="3"/>
  <c r="AO139" i="3" s="1"/>
  <c r="U139" i="3"/>
  <c r="T139" i="3"/>
  <c r="S139" i="3"/>
  <c r="R139" i="3"/>
  <c r="AV138" i="3"/>
  <c r="AT138" i="3"/>
  <c r="AQ138" i="3"/>
  <c r="AM138" i="3"/>
  <c r="AK138" i="3"/>
  <c r="AI138" i="3"/>
  <c r="AG138" i="3"/>
  <c r="AE138" i="3"/>
  <c r="AC138" i="3"/>
  <c r="AA138" i="3"/>
  <c r="Y138" i="3"/>
  <c r="AO138" i="3" s="1"/>
  <c r="U138" i="3"/>
  <c r="T138" i="3"/>
  <c r="S138" i="3"/>
  <c r="R138" i="3"/>
  <c r="AV137" i="3"/>
  <c r="AT137" i="3"/>
  <c r="AQ137" i="3"/>
  <c r="AM137" i="3"/>
  <c r="AK137" i="3"/>
  <c r="AI137" i="3"/>
  <c r="AG137" i="3"/>
  <c r="AE137" i="3"/>
  <c r="AC137" i="3"/>
  <c r="AA137" i="3"/>
  <c r="Y137" i="3"/>
  <c r="T137" i="3"/>
  <c r="S137" i="3"/>
  <c r="R137" i="3"/>
  <c r="AV136" i="3"/>
  <c r="AT136" i="3"/>
  <c r="AQ136" i="3"/>
  <c r="AM136" i="3"/>
  <c r="AK136" i="3"/>
  <c r="AI136" i="3"/>
  <c r="AG136" i="3"/>
  <c r="AE136" i="3"/>
  <c r="AC136" i="3"/>
  <c r="AA136" i="3"/>
  <c r="Y136" i="3"/>
  <c r="U136" i="3"/>
  <c r="T136" i="3"/>
  <c r="S136" i="3"/>
  <c r="R136" i="3"/>
  <c r="AQ133" i="3"/>
  <c r="AM133" i="3"/>
  <c r="AK133" i="3"/>
  <c r="AI133" i="3"/>
  <c r="AG133" i="3"/>
  <c r="AE133" i="3"/>
  <c r="AC133" i="3"/>
  <c r="AA133" i="3"/>
  <c r="Y133" i="3"/>
  <c r="AQ132" i="3"/>
  <c r="AM132" i="3"/>
  <c r="AK132" i="3"/>
  <c r="AI132" i="3"/>
  <c r="AG132" i="3"/>
  <c r="AE132" i="3"/>
  <c r="AC132" i="3"/>
  <c r="AA132" i="3"/>
  <c r="Y132" i="3"/>
  <c r="AQ131" i="3"/>
  <c r="AM131" i="3"/>
  <c r="AK131" i="3"/>
  <c r="AI131" i="3"/>
  <c r="AG131" i="3"/>
  <c r="AE131" i="3"/>
  <c r="AC131" i="3"/>
  <c r="AA131" i="3"/>
  <c r="Y131" i="3"/>
  <c r="AQ130" i="3"/>
  <c r="AM130" i="3"/>
  <c r="AK130" i="3"/>
  <c r="AI130" i="3"/>
  <c r="AG130" i="3"/>
  <c r="AE130" i="3"/>
  <c r="AC130" i="3"/>
  <c r="AA130" i="3"/>
  <c r="Y130" i="3"/>
  <c r="AQ129" i="3"/>
  <c r="AM129" i="3"/>
  <c r="AK129" i="3"/>
  <c r="AI129" i="3"/>
  <c r="AG129" i="3"/>
  <c r="AE129" i="3"/>
  <c r="AC129" i="3"/>
  <c r="AA129" i="3"/>
  <c r="Y129" i="3"/>
  <c r="AQ127" i="3"/>
  <c r="AM127" i="3"/>
  <c r="AK127" i="3"/>
  <c r="AI127" i="3"/>
  <c r="AG127" i="3"/>
  <c r="AE127" i="3"/>
  <c r="AC127" i="3"/>
  <c r="AA127" i="3"/>
  <c r="Y127" i="3"/>
  <c r="AQ126" i="3"/>
  <c r="AM126" i="3"/>
  <c r="AK126" i="3"/>
  <c r="AI126" i="3"/>
  <c r="AG126" i="3"/>
  <c r="AE126" i="3"/>
  <c r="AC126" i="3"/>
  <c r="AA126" i="3"/>
  <c r="Y126" i="3"/>
  <c r="AO126" i="3" s="1"/>
  <c r="AV125" i="3"/>
  <c r="AT125" i="3"/>
  <c r="AQ125" i="3"/>
  <c r="AM125" i="3"/>
  <c r="AK125" i="3"/>
  <c r="AI125" i="3"/>
  <c r="AG125" i="3"/>
  <c r="AE125" i="3"/>
  <c r="AC125" i="3"/>
  <c r="AA125" i="3"/>
  <c r="Y125" i="3"/>
  <c r="AQ124" i="3"/>
  <c r="AM124" i="3"/>
  <c r="AK124" i="3"/>
  <c r="AG124" i="3"/>
  <c r="AO124" i="3" s="1"/>
  <c r="AE124" i="3"/>
  <c r="AC124" i="3"/>
  <c r="AA124" i="3"/>
  <c r="Y124" i="3"/>
  <c r="AQ123" i="3"/>
  <c r="AM123" i="3"/>
  <c r="AK123" i="3"/>
  <c r="AI123" i="3"/>
  <c r="AG123" i="3"/>
  <c r="AE123" i="3"/>
  <c r="AC123" i="3"/>
  <c r="AA123" i="3"/>
  <c r="Y123" i="3"/>
  <c r="AV122" i="3"/>
  <c r="AT122" i="3"/>
  <c r="AQ122" i="3"/>
  <c r="AM122" i="3"/>
  <c r="AK122" i="3"/>
  <c r="AI122" i="3"/>
  <c r="AG122" i="3"/>
  <c r="AE122" i="3"/>
  <c r="AC122" i="3"/>
  <c r="AA122" i="3"/>
  <c r="Y122" i="3"/>
  <c r="AO122" i="3" s="1"/>
  <c r="AV120" i="3"/>
  <c r="AT120" i="3"/>
  <c r="AQ120" i="3"/>
  <c r="AM120" i="3"/>
  <c r="AK120" i="3"/>
  <c r="AI120" i="3"/>
  <c r="AG120" i="3"/>
  <c r="AE120" i="3"/>
  <c r="AC120" i="3"/>
  <c r="AA120" i="3"/>
  <c r="Y120" i="3"/>
  <c r="AV119" i="3"/>
  <c r="AT119" i="3"/>
  <c r="AQ119" i="3"/>
  <c r="AM119" i="3"/>
  <c r="AK119" i="3"/>
  <c r="AI119" i="3"/>
  <c r="AG119" i="3"/>
  <c r="AE119" i="3"/>
  <c r="AC119" i="3"/>
  <c r="AA119" i="3"/>
  <c r="Y119" i="3"/>
  <c r="AV118" i="3"/>
  <c r="AT118" i="3"/>
  <c r="AQ118" i="3"/>
  <c r="AM118" i="3"/>
  <c r="AK118" i="3"/>
  <c r="AI118" i="3"/>
  <c r="AG118" i="3"/>
  <c r="AE118" i="3"/>
  <c r="AC118" i="3"/>
  <c r="AA118" i="3"/>
  <c r="Y118" i="3"/>
  <c r="AO118" i="3" s="1"/>
  <c r="AV117" i="3"/>
  <c r="AT117" i="3"/>
  <c r="AQ117" i="3"/>
  <c r="AM117" i="3"/>
  <c r="AK117" i="3"/>
  <c r="AI117" i="3"/>
  <c r="AG117" i="3"/>
  <c r="AE117" i="3"/>
  <c r="AC117" i="3"/>
  <c r="AA117" i="3"/>
  <c r="Y117" i="3"/>
  <c r="AV116" i="3"/>
  <c r="AT116" i="3"/>
  <c r="T116" i="3"/>
  <c r="S116" i="3"/>
  <c r="R116" i="3"/>
  <c r="T115" i="3"/>
  <c r="S115" i="3"/>
  <c r="R115" i="3"/>
  <c r="U114" i="3"/>
  <c r="T114" i="3"/>
  <c r="S114" i="3"/>
  <c r="R114" i="3"/>
  <c r="AQ112" i="3"/>
  <c r="AM112" i="3"/>
  <c r="AK112" i="3"/>
  <c r="AI112" i="3"/>
  <c r="AG112" i="3"/>
  <c r="AE112" i="3"/>
  <c r="AC112" i="3"/>
  <c r="AA112" i="3"/>
  <c r="Y112" i="3"/>
  <c r="AO112" i="3" s="1"/>
  <c r="U112" i="3"/>
  <c r="T112" i="3"/>
  <c r="S112" i="3"/>
  <c r="R112" i="3"/>
  <c r="U111" i="3"/>
  <c r="T111" i="3"/>
  <c r="S111" i="3"/>
  <c r="R111" i="3"/>
  <c r="AQ109" i="3"/>
  <c r="AM109" i="3"/>
  <c r="AK109" i="3"/>
  <c r="AI109" i="3"/>
  <c r="AG109" i="3"/>
  <c r="AE109" i="3"/>
  <c r="AC109" i="3"/>
  <c r="AA109" i="3"/>
  <c r="Y109" i="3"/>
  <c r="AQ106" i="3"/>
  <c r="AM106" i="3"/>
  <c r="AK106" i="3"/>
  <c r="AI106" i="3"/>
  <c r="AG106" i="3"/>
  <c r="AE106" i="3"/>
  <c r="AC106" i="3"/>
  <c r="AA106" i="3"/>
  <c r="Y106" i="3"/>
  <c r="AQ105" i="3"/>
  <c r="AM105" i="3"/>
  <c r="AK105" i="3"/>
  <c r="AG105" i="3"/>
  <c r="AE105" i="3"/>
  <c r="AC105" i="3"/>
  <c r="AA105" i="3"/>
  <c r="Y105" i="3"/>
  <c r="AQ104" i="3"/>
  <c r="AM104" i="3"/>
  <c r="AK104" i="3"/>
  <c r="AI104" i="3"/>
  <c r="AG104" i="3"/>
  <c r="AE104" i="3"/>
  <c r="AC104" i="3"/>
  <c r="AA104" i="3"/>
  <c r="Y104" i="3"/>
  <c r="AQ103" i="3"/>
  <c r="AM103" i="3"/>
  <c r="AK103" i="3"/>
  <c r="AI103" i="3"/>
  <c r="AG103" i="3"/>
  <c r="AE103" i="3"/>
  <c r="AC103" i="3"/>
  <c r="AA103" i="3"/>
  <c r="Y103" i="3"/>
  <c r="AQ102" i="3"/>
  <c r="AM102" i="3"/>
  <c r="AK102" i="3"/>
  <c r="AI102" i="3"/>
  <c r="AG102" i="3"/>
  <c r="AE102" i="3"/>
  <c r="AC102" i="3"/>
  <c r="AA102" i="3"/>
  <c r="Y102" i="3"/>
  <c r="AQ101" i="3"/>
  <c r="AM101" i="3"/>
  <c r="AK101" i="3"/>
  <c r="AI101" i="3"/>
  <c r="AG101" i="3"/>
  <c r="AE101" i="3"/>
  <c r="AC101" i="3"/>
  <c r="AA101" i="3"/>
  <c r="Y101" i="3"/>
  <c r="AQ100" i="3"/>
  <c r="AM100" i="3"/>
  <c r="AK100" i="3"/>
  <c r="AG100" i="3"/>
  <c r="AE100" i="3"/>
  <c r="AC100" i="3"/>
  <c r="AA100" i="3"/>
  <c r="Y100" i="3"/>
  <c r="AQ99" i="3"/>
  <c r="AM99" i="3"/>
  <c r="AK99" i="3"/>
  <c r="AI99" i="3"/>
  <c r="AG99" i="3"/>
  <c r="AE99" i="3"/>
  <c r="AC99" i="3"/>
  <c r="AA99" i="3"/>
  <c r="Y99" i="3"/>
  <c r="AO99" i="3" s="1"/>
  <c r="AQ98" i="3"/>
  <c r="AM98" i="3"/>
  <c r="AK98" i="3"/>
  <c r="AG98" i="3"/>
  <c r="AE98" i="3"/>
  <c r="AC98" i="3"/>
  <c r="AA98" i="3"/>
  <c r="Y98" i="3"/>
  <c r="AO98" i="3" s="1"/>
  <c r="AQ97" i="3"/>
  <c r="AM97" i="3"/>
  <c r="AK97" i="3"/>
  <c r="AI97" i="3"/>
  <c r="AG97" i="3"/>
  <c r="AE97" i="3"/>
  <c r="AC97" i="3"/>
  <c r="AA97" i="3"/>
  <c r="Y97" i="3"/>
  <c r="AO97" i="3" s="1"/>
  <c r="AV96" i="3"/>
  <c r="AT96" i="3"/>
  <c r="AQ96" i="3"/>
  <c r="AM96" i="3"/>
  <c r="AK96" i="3"/>
  <c r="AI96" i="3"/>
  <c r="AG96" i="3"/>
  <c r="AE96" i="3"/>
  <c r="AC96" i="3"/>
  <c r="AA96" i="3"/>
  <c r="Y96" i="3"/>
  <c r="T96" i="3"/>
  <c r="S96" i="3"/>
  <c r="R96" i="3"/>
  <c r="AQ94" i="3"/>
  <c r="AM94" i="3"/>
  <c r="AK94" i="3"/>
  <c r="AI94" i="3"/>
  <c r="AG94" i="3"/>
  <c r="AE94" i="3"/>
  <c r="AC94" i="3"/>
  <c r="AA94" i="3"/>
  <c r="Y94" i="3"/>
  <c r="AO94" i="3" s="1"/>
  <c r="AV93" i="3"/>
  <c r="AT93" i="3"/>
  <c r="AQ93" i="3"/>
  <c r="AM93" i="3"/>
  <c r="AK93" i="3"/>
  <c r="AI93" i="3"/>
  <c r="AG93" i="3"/>
  <c r="AE93" i="3"/>
  <c r="AC93" i="3"/>
  <c r="AA93" i="3"/>
  <c r="Y93" i="3"/>
  <c r="T93" i="3"/>
  <c r="S93" i="3"/>
  <c r="R93" i="3"/>
  <c r="AV91" i="3"/>
  <c r="AT91" i="3"/>
  <c r="AQ91" i="3"/>
  <c r="AM91" i="3"/>
  <c r="AK91" i="3"/>
  <c r="AI91" i="3"/>
  <c r="AG91" i="3"/>
  <c r="AE91" i="3"/>
  <c r="AC91" i="3"/>
  <c r="AA91" i="3"/>
  <c r="Y91" i="3"/>
  <c r="AO91" i="3" s="1"/>
  <c r="T91" i="3"/>
  <c r="S91" i="3"/>
  <c r="R91" i="3"/>
  <c r="AQ89" i="3"/>
  <c r="AM89" i="3"/>
  <c r="AK89" i="3"/>
  <c r="AI89" i="3"/>
  <c r="AG89" i="3"/>
  <c r="AE89" i="3"/>
  <c r="AC89" i="3"/>
  <c r="AA89" i="3"/>
  <c r="Y89" i="3"/>
  <c r="AV88" i="3"/>
  <c r="AT88" i="3"/>
  <c r="AQ88" i="3"/>
  <c r="AM88" i="3"/>
  <c r="AK88" i="3"/>
  <c r="AI88" i="3"/>
  <c r="AG88" i="3"/>
  <c r="AE88" i="3"/>
  <c r="AC88" i="3"/>
  <c r="AA88" i="3"/>
  <c r="Y88" i="3"/>
  <c r="AO88" i="3" s="1"/>
  <c r="T88" i="3"/>
  <c r="S88" i="3"/>
  <c r="R88" i="3"/>
  <c r="AQ86" i="3"/>
  <c r="AM86" i="3"/>
  <c r="AK86" i="3"/>
  <c r="AI86" i="3"/>
  <c r="AG86" i="3"/>
  <c r="AE86" i="3"/>
  <c r="AC86" i="3"/>
  <c r="AA86" i="3"/>
  <c r="Y86" i="3"/>
  <c r="AV85" i="3"/>
  <c r="AT85" i="3"/>
  <c r="AQ85" i="3"/>
  <c r="AM85" i="3"/>
  <c r="AK85" i="3"/>
  <c r="AI85" i="3"/>
  <c r="AG85" i="3"/>
  <c r="AE85" i="3"/>
  <c r="AC85" i="3"/>
  <c r="AA85" i="3"/>
  <c r="Y85" i="3"/>
  <c r="T85" i="3"/>
  <c r="S85" i="3"/>
  <c r="R85" i="3"/>
  <c r="U82" i="3"/>
  <c r="T82" i="3"/>
  <c r="S82" i="3"/>
  <c r="R82" i="3"/>
  <c r="T81" i="3"/>
  <c r="S81" i="3"/>
  <c r="R81" i="3"/>
  <c r="AQ80" i="3"/>
  <c r="AM80" i="3"/>
  <c r="AK80" i="3"/>
  <c r="AI80" i="3"/>
  <c r="AG80" i="3"/>
  <c r="AE80" i="3"/>
  <c r="AC80" i="3"/>
  <c r="AA80" i="3"/>
  <c r="Y80" i="3"/>
  <c r="AV79" i="3"/>
  <c r="AT79" i="3"/>
  <c r="AQ79" i="3"/>
  <c r="AM79" i="3"/>
  <c r="AK79" i="3"/>
  <c r="AI79" i="3"/>
  <c r="AG79" i="3"/>
  <c r="AE79" i="3"/>
  <c r="AC79" i="3"/>
  <c r="AA79" i="3"/>
  <c r="Y79" i="3"/>
  <c r="T79" i="3"/>
  <c r="S79" i="3"/>
  <c r="R79" i="3"/>
  <c r="AV76" i="3"/>
  <c r="AT76" i="3"/>
  <c r="AQ75" i="3"/>
  <c r="AM75" i="3"/>
  <c r="AK75" i="3"/>
  <c r="AI75" i="3"/>
  <c r="AG75" i="3"/>
  <c r="AE75" i="3"/>
  <c r="AC75" i="3"/>
  <c r="AA75" i="3"/>
  <c r="Y75" i="3"/>
  <c r="AQ74" i="3"/>
  <c r="AM74" i="3"/>
  <c r="AK74" i="3"/>
  <c r="AG74" i="3"/>
  <c r="AE74" i="3"/>
  <c r="AC74" i="3"/>
  <c r="AA74" i="3"/>
  <c r="Y74" i="3"/>
  <c r="AQ73" i="3"/>
  <c r="AM73" i="3"/>
  <c r="AK73" i="3"/>
  <c r="AI73" i="3"/>
  <c r="AG73" i="3"/>
  <c r="AE73" i="3"/>
  <c r="AC73" i="3"/>
  <c r="AA73" i="3"/>
  <c r="Y73" i="3"/>
  <c r="AQ72" i="3"/>
  <c r="AM72" i="3"/>
  <c r="AK72" i="3"/>
  <c r="AI72" i="3"/>
  <c r="AG72" i="3"/>
  <c r="AE72" i="3"/>
  <c r="AC72" i="3"/>
  <c r="AA72" i="3"/>
  <c r="Y72" i="3"/>
  <c r="AQ71" i="3"/>
  <c r="AM71" i="3"/>
  <c r="AK71" i="3"/>
  <c r="AG71" i="3"/>
  <c r="AE71" i="3"/>
  <c r="AC71" i="3"/>
  <c r="AA71" i="3"/>
  <c r="Y71" i="3"/>
  <c r="AV70" i="3"/>
  <c r="AT70" i="3"/>
  <c r="AQ70" i="3"/>
  <c r="AM70" i="3"/>
  <c r="AK70" i="3"/>
  <c r="AI70" i="3"/>
  <c r="AG70" i="3"/>
  <c r="AE70" i="3"/>
  <c r="AC70" i="3"/>
  <c r="AA70" i="3"/>
  <c r="Y70" i="3"/>
  <c r="AO70" i="3" s="1"/>
  <c r="AV69" i="3"/>
  <c r="AT69" i="3"/>
  <c r="AQ69" i="3"/>
  <c r="AM69" i="3"/>
  <c r="AK69" i="3"/>
  <c r="AG69" i="3"/>
  <c r="AE69" i="3"/>
  <c r="AC69" i="3"/>
  <c r="AA69" i="3"/>
  <c r="Y69" i="3"/>
  <c r="AV68" i="3"/>
  <c r="AT68" i="3"/>
  <c r="AQ68" i="3"/>
  <c r="AM68" i="3"/>
  <c r="AK68" i="3"/>
  <c r="AI68" i="3"/>
  <c r="AG68" i="3"/>
  <c r="AE68" i="3"/>
  <c r="AC68" i="3"/>
  <c r="AA68" i="3"/>
  <c r="Y68" i="3"/>
  <c r="AQ67" i="3"/>
  <c r="AM67" i="3"/>
  <c r="AK67" i="3"/>
  <c r="AI67" i="3"/>
  <c r="AG67" i="3"/>
  <c r="AE67" i="3"/>
  <c r="AC67" i="3"/>
  <c r="AA67" i="3"/>
  <c r="Y67" i="3"/>
  <c r="AQ66" i="3"/>
  <c r="AM66" i="3"/>
  <c r="AK66" i="3"/>
  <c r="AI66" i="3"/>
  <c r="AG66" i="3"/>
  <c r="AE66" i="3"/>
  <c r="AC66" i="3"/>
  <c r="AA66" i="3"/>
  <c r="Y66" i="3"/>
  <c r="AV65" i="3"/>
  <c r="AT65" i="3"/>
  <c r="AQ65" i="3"/>
  <c r="AM65" i="3"/>
  <c r="AK65" i="3"/>
  <c r="AI65" i="3"/>
  <c r="AG65" i="3"/>
  <c r="AE65" i="3"/>
  <c r="AC65" i="3"/>
  <c r="AA65" i="3"/>
  <c r="Y65" i="3"/>
  <c r="AV64" i="3"/>
  <c r="AT64" i="3"/>
  <c r="AQ64" i="3"/>
  <c r="AM64" i="3"/>
  <c r="AK64" i="3"/>
  <c r="AI64" i="3"/>
  <c r="AG64" i="3"/>
  <c r="AE64" i="3"/>
  <c r="AC64" i="3"/>
  <c r="AA64" i="3"/>
  <c r="Y64" i="3"/>
  <c r="AQ63" i="3"/>
  <c r="AM63" i="3"/>
  <c r="AK63" i="3"/>
  <c r="AI63" i="3"/>
  <c r="AG63" i="3"/>
  <c r="AE63" i="3"/>
  <c r="AC63" i="3"/>
  <c r="AA63" i="3"/>
  <c r="Y63" i="3"/>
  <c r="AV62" i="3"/>
  <c r="AT62" i="3"/>
  <c r="AQ62" i="3"/>
  <c r="AM62" i="3"/>
  <c r="AK62" i="3"/>
  <c r="AI62" i="3"/>
  <c r="AG62" i="3"/>
  <c r="AE62" i="3"/>
  <c r="AC62" i="3"/>
  <c r="AA62" i="3"/>
  <c r="Y62" i="3"/>
  <c r="AO62" i="3" s="1"/>
  <c r="AQ61" i="3"/>
  <c r="AM61" i="3"/>
  <c r="AK61" i="3"/>
  <c r="AI61" i="3"/>
  <c r="AG61" i="3"/>
  <c r="AE61" i="3"/>
  <c r="AC61" i="3"/>
  <c r="AA61" i="3"/>
  <c r="Y61" i="3"/>
  <c r="AQ60" i="3"/>
  <c r="AM60" i="3"/>
  <c r="AK60" i="3"/>
  <c r="AG60" i="3"/>
  <c r="AE60" i="3"/>
  <c r="AC60" i="3"/>
  <c r="AA60" i="3"/>
  <c r="Y60" i="3"/>
  <c r="AV59" i="3"/>
  <c r="AT59" i="3"/>
  <c r="AQ59" i="3"/>
  <c r="AM59" i="3"/>
  <c r="AK59" i="3"/>
  <c r="AI59" i="3"/>
  <c r="AG59" i="3"/>
  <c r="AE59" i="3"/>
  <c r="AC59" i="3"/>
  <c r="AA59" i="3"/>
  <c r="Y59" i="3"/>
  <c r="AQ58" i="3"/>
  <c r="AM58" i="3"/>
  <c r="AK58" i="3"/>
  <c r="AI58" i="3"/>
  <c r="AG58" i="3"/>
  <c r="AE58" i="3"/>
  <c r="AC58" i="3"/>
  <c r="AA58" i="3"/>
  <c r="Y58" i="3"/>
  <c r="AQ57" i="3"/>
  <c r="AM57" i="3"/>
  <c r="AK57" i="3"/>
  <c r="AG57" i="3"/>
  <c r="AE57" i="3"/>
  <c r="AC57" i="3"/>
  <c r="AA57" i="3"/>
  <c r="Y57" i="3"/>
  <c r="AQ56" i="3"/>
  <c r="AM56" i="3"/>
  <c r="AK56" i="3"/>
  <c r="AG56" i="3"/>
  <c r="AE56" i="3"/>
  <c r="AC56" i="3"/>
  <c r="AA56" i="3"/>
  <c r="Y56" i="3"/>
  <c r="AV55" i="3"/>
  <c r="AT55" i="3"/>
  <c r="AQ55" i="3"/>
  <c r="AM55" i="3"/>
  <c r="AK55" i="3"/>
  <c r="AG55" i="3"/>
  <c r="AE55" i="3"/>
  <c r="AC55" i="3"/>
  <c r="AA55" i="3"/>
  <c r="Y55" i="3"/>
  <c r="AO55" i="3" s="1"/>
  <c r="AQ54" i="3"/>
  <c r="AM54" i="3"/>
  <c r="AK54" i="3"/>
  <c r="AI54" i="3"/>
  <c r="AG54" i="3"/>
  <c r="AE54" i="3"/>
  <c r="AC54" i="3"/>
  <c r="AA54" i="3"/>
  <c r="Y54" i="3"/>
  <c r="AO54" i="3" s="1"/>
  <c r="AV53" i="3"/>
  <c r="AT53" i="3"/>
  <c r="AQ53" i="3"/>
  <c r="AM53" i="3"/>
  <c r="AK53" i="3"/>
  <c r="AI53" i="3"/>
  <c r="AG53" i="3"/>
  <c r="AE53" i="3"/>
  <c r="AC53" i="3"/>
  <c r="AA53" i="3"/>
  <c r="Y53" i="3"/>
  <c r="AV52" i="3"/>
  <c r="AT52" i="3"/>
  <c r="AQ52" i="3"/>
  <c r="AM52" i="3"/>
  <c r="AK52" i="3"/>
  <c r="AI52" i="3"/>
  <c r="AG52" i="3"/>
  <c r="AE52" i="3"/>
  <c r="AC52" i="3"/>
  <c r="AA52" i="3"/>
  <c r="Y52" i="3"/>
  <c r="U52" i="3"/>
  <c r="T52" i="3"/>
  <c r="S52" i="3"/>
  <c r="R52" i="3"/>
  <c r="AV51" i="3"/>
  <c r="AT51" i="3"/>
  <c r="AQ51" i="3"/>
  <c r="AM51" i="3"/>
  <c r="AK51" i="3"/>
  <c r="AI51" i="3"/>
  <c r="AG51" i="3"/>
  <c r="AE51" i="3"/>
  <c r="AC51" i="3"/>
  <c r="AA51" i="3"/>
  <c r="Y51" i="3"/>
  <c r="U51" i="3"/>
  <c r="T51" i="3"/>
  <c r="S51" i="3"/>
  <c r="R51" i="3"/>
  <c r="U49" i="3"/>
  <c r="T49" i="3"/>
  <c r="S49" i="3"/>
  <c r="R49" i="3"/>
  <c r="U47" i="3"/>
  <c r="T47" i="3"/>
  <c r="S47" i="3"/>
  <c r="R47" i="3"/>
  <c r="AV45" i="3"/>
  <c r="AT45" i="3"/>
  <c r="AQ45" i="3"/>
  <c r="AM45" i="3"/>
  <c r="AK45" i="3"/>
  <c r="AI45" i="3"/>
  <c r="AG45" i="3"/>
  <c r="AE45" i="3"/>
  <c r="AC45" i="3"/>
  <c r="AA45" i="3"/>
  <c r="Y45" i="3"/>
  <c r="U45" i="3"/>
  <c r="T45" i="3"/>
  <c r="S45" i="3"/>
  <c r="R45" i="3"/>
  <c r="AQ43" i="3"/>
  <c r="AM43" i="3"/>
  <c r="AK43" i="3"/>
  <c r="AI43" i="3"/>
  <c r="AG43" i="3"/>
  <c r="AE43" i="3"/>
  <c r="AC43" i="3"/>
  <c r="AA43" i="3"/>
  <c r="Y43" i="3"/>
  <c r="AV39" i="3"/>
  <c r="AT39" i="3"/>
  <c r="AQ38" i="3"/>
  <c r="AM38" i="3"/>
  <c r="AK38" i="3"/>
  <c r="AI38" i="3"/>
  <c r="AG38" i="3"/>
  <c r="AE38" i="3"/>
  <c r="AC38" i="3"/>
  <c r="AA38" i="3"/>
  <c r="Y38" i="3"/>
  <c r="AQ37" i="3"/>
  <c r="AM37" i="3"/>
  <c r="AK37" i="3"/>
  <c r="AI37" i="3"/>
  <c r="AG37" i="3"/>
  <c r="AE37" i="3"/>
  <c r="AC37" i="3"/>
  <c r="AA37" i="3"/>
  <c r="Y37" i="3"/>
  <c r="AQ36" i="3"/>
  <c r="AM36" i="3"/>
  <c r="AK36" i="3"/>
  <c r="AI36" i="3"/>
  <c r="AG36" i="3"/>
  <c r="AE36" i="3"/>
  <c r="AC36" i="3"/>
  <c r="AA36" i="3"/>
  <c r="Y36" i="3"/>
  <c r="AQ35" i="3"/>
  <c r="AM35" i="3"/>
  <c r="AK35" i="3"/>
  <c r="AI35" i="3"/>
  <c r="AG35" i="3"/>
  <c r="AE35" i="3"/>
  <c r="AC35" i="3"/>
  <c r="AA35" i="3"/>
  <c r="Y35" i="3"/>
  <c r="AO35" i="3" s="1"/>
  <c r="AQ34" i="3"/>
  <c r="AM34" i="3"/>
  <c r="AK34" i="3"/>
  <c r="AI34" i="3"/>
  <c r="AG34" i="3"/>
  <c r="AE34" i="3"/>
  <c r="AC34" i="3"/>
  <c r="AA34" i="3"/>
  <c r="Y34" i="3"/>
  <c r="AO34" i="3" s="1"/>
  <c r="AV33" i="3"/>
  <c r="AT33" i="3"/>
  <c r="AQ33" i="3"/>
  <c r="AM33" i="3"/>
  <c r="AK33" i="3"/>
  <c r="AI33" i="3"/>
  <c r="AG33" i="3"/>
  <c r="AE33" i="3"/>
  <c r="AC33" i="3"/>
  <c r="AA33" i="3"/>
  <c r="Y33" i="3"/>
  <c r="AQ32" i="3"/>
  <c r="AM32" i="3"/>
  <c r="AK32" i="3"/>
  <c r="AI32" i="3"/>
  <c r="AG32" i="3"/>
  <c r="AE32" i="3"/>
  <c r="AC32" i="3"/>
  <c r="AA32" i="3"/>
  <c r="Y32" i="3"/>
  <c r="AQ31" i="3"/>
  <c r="AM31" i="3"/>
  <c r="AK31" i="3"/>
  <c r="AI31" i="3"/>
  <c r="AG31" i="3"/>
  <c r="AE31" i="3"/>
  <c r="AC31" i="3"/>
  <c r="AA31" i="3"/>
  <c r="Y31" i="3"/>
  <c r="AV30" i="3"/>
  <c r="AT30" i="3"/>
  <c r="AQ30" i="3"/>
  <c r="AM30" i="3"/>
  <c r="AK30" i="3"/>
  <c r="AI30" i="3"/>
  <c r="AG30" i="3"/>
  <c r="AE30" i="3"/>
  <c r="AC30" i="3"/>
  <c r="AA30" i="3"/>
  <c r="Y30" i="3"/>
  <c r="AO30" i="3" s="1"/>
  <c r="AQ29" i="3"/>
  <c r="AM29" i="3"/>
  <c r="AK29" i="3"/>
  <c r="AI29" i="3"/>
  <c r="AG29" i="3"/>
  <c r="AE29" i="3"/>
  <c r="AC29" i="3"/>
  <c r="AA29" i="3"/>
  <c r="Y29" i="3"/>
  <c r="AQ28" i="3"/>
  <c r="AM28" i="3"/>
  <c r="AK28" i="3"/>
  <c r="AI28" i="3"/>
  <c r="AG28" i="3"/>
  <c r="AE28" i="3"/>
  <c r="AC28" i="3"/>
  <c r="AA28" i="3"/>
  <c r="Y28" i="3"/>
  <c r="AQ27" i="3"/>
  <c r="AM27" i="3"/>
  <c r="AK27" i="3"/>
  <c r="AI27" i="3"/>
  <c r="AG27" i="3"/>
  <c r="AE27" i="3"/>
  <c r="AC27" i="3"/>
  <c r="AA27" i="3"/>
  <c r="Y27" i="3"/>
  <c r="AQ26" i="3"/>
  <c r="AM26" i="3"/>
  <c r="AK26" i="3"/>
  <c r="AI26" i="3"/>
  <c r="AG26" i="3"/>
  <c r="AE26" i="3"/>
  <c r="AC26" i="3"/>
  <c r="AA26" i="3"/>
  <c r="Y26" i="3"/>
  <c r="AQ25" i="3"/>
  <c r="AM25" i="3"/>
  <c r="AK25" i="3"/>
  <c r="AI25" i="3"/>
  <c r="AG25" i="3"/>
  <c r="AE25" i="3"/>
  <c r="AC25" i="3"/>
  <c r="AA25" i="3"/>
  <c r="Y25" i="3"/>
  <c r="AQ24" i="3"/>
  <c r="AM24" i="3"/>
  <c r="AK24" i="3"/>
  <c r="AI24" i="3"/>
  <c r="AG24" i="3"/>
  <c r="AE24" i="3"/>
  <c r="AC24" i="3"/>
  <c r="AA24" i="3"/>
  <c r="Y24" i="3"/>
  <c r="AQ23" i="3"/>
  <c r="AM23" i="3"/>
  <c r="AK23" i="3"/>
  <c r="AI23" i="3"/>
  <c r="AG23" i="3"/>
  <c r="AE23" i="3"/>
  <c r="AC23" i="3"/>
  <c r="AA23" i="3"/>
  <c r="Y23" i="3"/>
  <c r="AO23" i="3" s="1"/>
  <c r="U23" i="3"/>
  <c r="T23" i="3"/>
  <c r="S23" i="3"/>
  <c r="R23" i="3"/>
  <c r="AV22" i="3"/>
  <c r="AT22" i="3"/>
  <c r="AQ22" i="3"/>
  <c r="AM22" i="3"/>
  <c r="AK22" i="3"/>
  <c r="AI22" i="3"/>
  <c r="AG22" i="3"/>
  <c r="AE22" i="3"/>
  <c r="AC22" i="3"/>
  <c r="AA22" i="3"/>
  <c r="Y22" i="3"/>
  <c r="U22" i="3"/>
  <c r="T22" i="3"/>
  <c r="S22" i="3"/>
  <c r="R22" i="3"/>
  <c r="AV21" i="3"/>
  <c r="AT21" i="3"/>
  <c r="AQ21" i="3"/>
  <c r="AM21" i="3"/>
  <c r="AK21" i="3"/>
  <c r="AI21" i="3"/>
  <c r="AG21" i="3"/>
  <c r="AE21" i="3"/>
  <c r="AC21" i="3"/>
  <c r="AA21" i="3"/>
  <c r="Y21" i="3"/>
  <c r="U21" i="3"/>
  <c r="T21" i="3"/>
  <c r="S21" i="3"/>
  <c r="R21" i="3"/>
  <c r="AQ20" i="3"/>
  <c r="AM20" i="3"/>
  <c r="AK20" i="3"/>
  <c r="AI20" i="3"/>
  <c r="AG20" i="3"/>
  <c r="AE20" i="3"/>
  <c r="AC20" i="3"/>
  <c r="AA20" i="3"/>
  <c r="Y20" i="3"/>
  <c r="U20" i="3"/>
  <c r="T20" i="3"/>
  <c r="S20" i="3"/>
  <c r="R20" i="3"/>
  <c r="AQ19" i="3"/>
  <c r="AM19" i="3"/>
  <c r="AK19" i="3"/>
  <c r="AI19" i="3"/>
  <c r="AG19" i="3"/>
  <c r="AE19" i="3"/>
  <c r="AC19" i="3"/>
  <c r="AA19" i="3"/>
  <c r="Y19" i="3"/>
  <c r="AO19" i="3" s="1"/>
  <c r="U19" i="3"/>
  <c r="T19" i="3"/>
  <c r="S19" i="3"/>
  <c r="R19" i="3"/>
  <c r="U18" i="3"/>
  <c r="T18" i="3"/>
  <c r="S18" i="3"/>
  <c r="R18" i="3"/>
  <c r="U17" i="3"/>
  <c r="T17" i="3"/>
  <c r="S17" i="3"/>
  <c r="R17" i="3"/>
  <c r="U16" i="3"/>
  <c r="T16" i="3"/>
  <c r="S16" i="3"/>
  <c r="R16" i="3"/>
  <c r="AV15" i="3"/>
  <c r="AT15" i="3"/>
  <c r="AQ15" i="3"/>
  <c r="AM15" i="3"/>
  <c r="AK15" i="3"/>
  <c r="AI15" i="3"/>
  <c r="AG15" i="3"/>
  <c r="AE15" i="3"/>
  <c r="AC15" i="3"/>
  <c r="AA15" i="3"/>
  <c r="Y15" i="3"/>
  <c r="T15" i="3"/>
  <c r="S15" i="3"/>
  <c r="R15" i="3"/>
  <c r="AV14" i="3"/>
  <c r="AT14" i="3"/>
  <c r="AQ14" i="3"/>
  <c r="AM14" i="3"/>
  <c r="AK14" i="3"/>
  <c r="AI14" i="3"/>
  <c r="AG14" i="3"/>
  <c r="AE14" i="3"/>
  <c r="AC14" i="3"/>
  <c r="AA14" i="3"/>
  <c r="Y14" i="3"/>
  <c r="AO14" i="3" s="1"/>
  <c r="T14" i="3"/>
  <c r="S14" i="3"/>
  <c r="R14" i="3"/>
  <c r="AV13" i="3"/>
  <c r="AT13" i="3"/>
  <c r="AQ13" i="3"/>
  <c r="AM13" i="3"/>
  <c r="AK13" i="3"/>
  <c r="AI13" i="3"/>
  <c r="AG13" i="3"/>
  <c r="AE13" i="3"/>
  <c r="AC13" i="3"/>
  <c r="AA13" i="3"/>
  <c r="Y13" i="3"/>
  <c r="T13" i="3"/>
  <c r="S13" i="3"/>
  <c r="R13" i="3"/>
  <c r="AV12" i="3"/>
  <c r="AT12" i="3"/>
  <c r="AQ12" i="3"/>
  <c r="AM12" i="3"/>
  <c r="AK12" i="3"/>
  <c r="AI12" i="3"/>
  <c r="AG12" i="3"/>
  <c r="AE12" i="3"/>
  <c r="AC12" i="3"/>
  <c r="AA12" i="3"/>
  <c r="Y12" i="3"/>
  <c r="AV11" i="3"/>
  <c r="AT11" i="3"/>
  <c r="AQ11" i="3"/>
  <c r="AM11" i="3"/>
  <c r="AK11" i="3"/>
  <c r="AI11" i="3"/>
  <c r="AG11" i="3"/>
  <c r="AE11" i="3"/>
  <c r="AC11" i="3"/>
  <c r="AA11" i="3"/>
  <c r="Y11" i="3"/>
  <c r="AO11" i="3" s="1"/>
  <c r="T11" i="3"/>
  <c r="S11" i="3"/>
  <c r="R11" i="3"/>
  <c r="I11" i="3"/>
  <c r="AO13" i="3" l="1"/>
  <c r="AO22" i="3"/>
  <c r="AO24" i="3"/>
  <c r="AO36" i="3"/>
  <c r="AO52" i="3"/>
  <c r="AO66" i="3"/>
  <c r="AO85" i="3"/>
  <c r="AO100" i="3"/>
  <c r="AO101" i="3"/>
  <c r="AO127" i="3"/>
  <c r="AO137" i="3"/>
  <c r="AO167" i="3"/>
  <c r="AO173" i="3"/>
  <c r="AO186" i="3"/>
  <c r="AO189" i="3"/>
  <c r="AO193" i="3"/>
  <c r="AO21" i="3"/>
  <c r="AO25" i="3"/>
  <c r="AO31" i="3"/>
  <c r="AO37" i="3"/>
  <c r="AO51" i="3"/>
  <c r="AO56" i="3"/>
  <c r="AO57" i="3"/>
  <c r="AO58" i="3"/>
  <c r="AO63" i="3"/>
  <c r="AO67" i="3"/>
  <c r="AO102" i="3"/>
  <c r="AO119" i="3"/>
  <c r="AO129" i="3"/>
  <c r="AO156" i="3"/>
  <c r="AO174" i="3"/>
  <c r="AO181" i="3"/>
  <c r="AO190" i="3"/>
  <c r="AO12" i="3"/>
  <c r="AO26" i="3"/>
  <c r="AO32" i="3"/>
  <c r="AO59" i="3"/>
  <c r="AO64" i="3"/>
  <c r="AO68" i="3"/>
  <c r="AO79" i="3"/>
  <c r="AO103" i="3"/>
  <c r="AO175" i="3"/>
  <c r="AO27" i="3"/>
  <c r="AO33" i="3"/>
  <c r="AO53" i="3"/>
  <c r="AO73" i="3"/>
  <c r="AO86" i="3"/>
  <c r="AO96" i="3"/>
  <c r="AO104" i="3"/>
  <c r="AO117" i="3"/>
  <c r="AO131" i="3"/>
  <c r="AO147" i="3"/>
  <c r="AO154" i="3"/>
  <c r="AO168" i="3"/>
  <c r="AO176" i="3"/>
  <c r="AO183" i="3"/>
  <c r="AO187" i="3"/>
  <c r="AO71" i="3"/>
  <c r="AO136" i="3"/>
  <c r="AO153" i="3"/>
  <c r="AO15" i="3"/>
  <c r="AO20" i="3"/>
  <c r="AO28" i="3"/>
  <c r="AO74" i="3"/>
  <c r="AO75" i="3"/>
  <c r="AO93" i="3"/>
  <c r="AO105" i="3"/>
  <c r="AO106" i="3"/>
  <c r="AO120" i="3"/>
  <c r="AO125" i="3"/>
  <c r="AO132" i="3"/>
  <c r="AO149" i="3"/>
  <c r="AO157" i="3"/>
  <c r="AO165" i="3"/>
  <c r="AO169" i="3"/>
  <c r="AO191" i="3"/>
  <c r="AO38" i="3"/>
  <c r="AO45" i="3"/>
  <c r="AO72" i="3"/>
  <c r="AO89" i="3"/>
  <c r="AO123" i="3"/>
  <c r="AO130" i="3"/>
  <c r="AO29" i="3"/>
  <c r="AO43" i="3"/>
  <c r="AO60" i="3"/>
  <c r="AO61" i="3"/>
  <c r="AO65" i="3"/>
  <c r="AO69" i="3"/>
  <c r="AO80" i="3"/>
  <c r="AO109" i="3"/>
  <c r="AO133" i="3"/>
  <c r="AO143" i="3"/>
  <c r="AO150" i="3"/>
  <c r="AO158" i="3"/>
  <c r="AO163" i="3"/>
  <c r="AO166" i="3"/>
  <c r="AO170" i="3"/>
  <c r="AO177" i="3"/>
  <c r="AO178" i="3"/>
  <c r="AO179" i="3"/>
</calcChain>
</file>

<file path=xl/comments1.xml><?xml version="1.0" encoding="utf-8"?>
<comments xmlns="http://schemas.openxmlformats.org/spreadsheetml/2006/main">
  <authors>
    <author>Gustavo Padilla</author>
  </authors>
  <commentList>
    <comment ref="G1" authorId="0" shapeId="0">
      <text>
        <r>
          <rPr>
            <b/>
            <sz val="9"/>
            <color indexed="81"/>
            <rFont val="Tahoma"/>
            <family val="2"/>
          </rPr>
          <t>Fórmula del Indicador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Usuario de Windows</author>
  </authors>
  <commentList>
    <comment ref="G5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viene en el poa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que seria lo idea para cumplir esa meta</t>
        </r>
      </text>
    </comment>
    <comment ref="U5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ubicación del apoyo comunidad o localidad o cabecera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lo llena vange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lo llena vange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indicador del poa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cada y cuando es el apoyo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accedente o descendente</t>
        </r>
      </text>
    </comment>
    <comment ref="V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dejar información en blanco la proporciona chuy o el Prof. padilla</t>
        </r>
      </text>
    </comment>
    <comment ref="P7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reportar año 2018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cantidad numérica metas</t>
        </r>
      </text>
    </comment>
    <comment ref="M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porcentaje</t>
        </r>
      </text>
    </comment>
    <comment ref="N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valor del 2017 poa</t>
        </r>
      </text>
    </comment>
    <comment ref="O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año 2017</t>
        </r>
      </text>
    </comment>
  </commentList>
</comments>
</file>

<file path=xl/comments3.xml><?xml version="1.0" encoding="utf-8"?>
<comments xmlns="http://schemas.openxmlformats.org/spreadsheetml/2006/main">
  <authors>
    <author>Usuario de Windows</author>
  </authors>
  <commentList>
    <comment ref="H5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viene en el poa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que seria lo idea para cumplir esa meta</t>
        </r>
      </text>
    </comment>
    <comment ref="R5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ubicación del apoyo comunidad o localidad o cabecera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lo llena vange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lo llena vange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indicador del poa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cada y cuando es el apoyo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accedente o descendente</t>
        </r>
      </text>
    </comment>
    <comment ref="Q7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reportar año 2018</t>
        </r>
      </text>
    </comment>
    <comment ref="M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cantidad numérica metas</t>
        </r>
      </text>
    </comment>
    <comment ref="N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porcentaje</t>
        </r>
      </text>
    </comment>
    <comment ref="O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valor del 2017 poa</t>
        </r>
      </text>
    </comment>
    <comment ref="P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año 2017</t>
        </r>
      </text>
    </comment>
  </commentList>
</comments>
</file>

<file path=xl/sharedStrings.xml><?xml version="1.0" encoding="utf-8"?>
<sst xmlns="http://schemas.openxmlformats.org/spreadsheetml/2006/main" count="5774" uniqueCount="1021">
  <si>
    <t>NIVEL</t>
  </si>
  <si>
    <t>OBJETIVOS</t>
  </si>
  <si>
    <t>INDICADORES</t>
  </si>
  <si>
    <t>MEDIOS DE VERIFICACIÓN</t>
  </si>
  <si>
    <t>SUPUESTOS</t>
  </si>
  <si>
    <t>FICHA TÉCNICA DE LOS INDICADORES</t>
  </si>
  <si>
    <t>Denominación</t>
  </si>
  <si>
    <t>Método de Cálculo</t>
  </si>
  <si>
    <t>Unidad de medida</t>
  </si>
  <si>
    <t>Sentido</t>
  </si>
  <si>
    <t>Metas Programadas</t>
  </si>
  <si>
    <t>Anual</t>
  </si>
  <si>
    <t>Línea Base</t>
  </si>
  <si>
    <t>Valor</t>
  </si>
  <si>
    <t>Año</t>
  </si>
  <si>
    <t>Año de reporte</t>
  </si>
  <si>
    <t>Definición</t>
  </si>
  <si>
    <t>Absoluto</t>
  </si>
  <si>
    <t>Relativo</t>
  </si>
  <si>
    <t>Componentes</t>
  </si>
  <si>
    <t xml:space="preserve">Monitoreo </t>
  </si>
  <si>
    <t>Evaluación</t>
  </si>
  <si>
    <t>Observaciones</t>
  </si>
  <si>
    <t>Enero-Marzo</t>
  </si>
  <si>
    <t>Abril-Junio</t>
  </si>
  <si>
    <t>Julio-Septiembre</t>
  </si>
  <si>
    <t>Octubre-Diciembre</t>
  </si>
  <si>
    <t>% Al</t>
  </si>
  <si>
    <t>Alcance</t>
  </si>
  <si>
    <t>Meta Programada</t>
  </si>
  <si>
    <t>Lugar de aplicación (geo)</t>
  </si>
  <si>
    <t>Línea de Acción</t>
  </si>
  <si>
    <t>Ascendente</t>
  </si>
  <si>
    <t>Cabecera Municipal y Comunidades</t>
  </si>
  <si>
    <t>PROGRAMA DE IMPULSO AL PRODUCTOR AGROPECUARIO</t>
  </si>
  <si>
    <t>PRODUCTOR VIGILANTE</t>
  </si>
  <si>
    <t>Apoyar al productor en la adquisición de cámaras de vigilancia o cualquier otro material que fortalezca el cuidado de sus bienes y su patrimonio.</t>
  </si>
  <si>
    <t>PROGRAMA DE ORGANIZACIÓN CON PRODUCTORES A SU SISTEMA PRODUCTO</t>
  </si>
  <si>
    <t>Registros</t>
  </si>
  <si>
    <t>Fotos, convocatorias</t>
  </si>
  <si>
    <t>Expediente</t>
  </si>
  <si>
    <t>Fotos, expediente</t>
  </si>
  <si>
    <t>Que se lleven a cabo la participación por parte de la ciudadanía para que realicen las funciones que les competen de acuerdo a los lineamientos del FISM.</t>
  </si>
  <si>
    <t>Tener la participación de los Consejeros Municipales para el seguimiento de las acciones programadas con el recurso del FISM.</t>
  </si>
  <si>
    <t>Generar apoyos a pequeños y medianos productores</t>
  </si>
  <si>
    <t>Apoyar con insumos y materiales que fortalezcan su actividad pecuaria</t>
  </si>
  <si>
    <t>Gestionar recurso municipal</t>
  </si>
  <si>
    <t>Gestionar capacitaciones a productores ante dependencias Estatales</t>
  </si>
  <si>
    <t>Lograr su mejoramiento económico y optimización de tiempos.</t>
  </si>
  <si>
    <t>Difusión a productores</t>
  </si>
  <si>
    <t>Llevar a cabo reuniones con productores interesados.</t>
  </si>
  <si>
    <t>Gestionar recurso Municipal</t>
  </si>
  <si>
    <t>Promover la Organización Pecuaria</t>
  </si>
  <si>
    <t>Convocar a productores para fomentar la organización de acuerdo a su sistema producto</t>
  </si>
  <si>
    <t>Coordinación entre productores y Municipio para llevar a cabo esta actividad, con la finalidad de tener un orden jurídico.</t>
  </si>
  <si>
    <t>Porcentaje</t>
  </si>
  <si>
    <t>Estratégico/
Eficiencia/
Anual</t>
  </si>
  <si>
    <t>Gestión/
Eficiencia/
Anual</t>
  </si>
  <si>
    <t>Porcentaje de despensas entregadas</t>
  </si>
  <si>
    <t>Porcentaje de cursos de capacitación realizados con beca</t>
  </si>
  <si>
    <t>Porcentaje de reuniones de Consejo de desarrollo Rural Sustentable</t>
  </si>
  <si>
    <r>
      <rPr>
        <b/>
        <sz val="10"/>
        <rFont val="Calibri"/>
        <family val="2"/>
        <scheme val="minor"/>
      </rPr>
      <t>Numerador:</t>
    </r>
    <r>
      <rPr>
        <sz val="10"/>
        <rFont val="Calibri"/>
        <family val="2"/>
        <scheme val="minor"/>
      </rPr>
      <t xml:space="preserve"> número de reuniones  realizadas
</t>
    </r>
    <r>
      <rPr>
        <b/>
        <sz val="10"/>
        <rFont val="Calibri"/>
        <family val="2"/>
        <scheme val="minor"/>
      </rPr>
      <t xml:space="preserve">Denominador: </t>
    </r>
    <r>
      <rPr>
        <sz val="10"/>
        <rFont val="Calibri"/>
        <family val="2"/>
        <scheme val="minor"/>
      </rPr>
      <t>total de reuniones programadas*100</t>
    </r>
  </si>
  <si>
    <t>Porcentaje de apoyos con insumos y materiales a pequeños y medianos productores</t>
  </si>
  <si>
    <r>
      <rPr>
        <b/>
        <sz val="10"/>
        <rFont val="Calibri"/>
        <family val="2"/>
        <scheme val="minor"/>
      </rPr>
      <t>Numerador:</t>
    </r>
    <r>
      <rPr>
        <sz val="10"/>
        <rFont val="Calibri"/>
        <family val="2"/>
        <scheme val="minor"/>
      </rPr>
      <t xml:space="preserve"> número de apoyos a pequeños y medianos productores entregados
</t>
    </r>
    <r>
      <rPr>
        <b/>
        <sz val="10"/>
        <rFont val="Calibri"/>
        <family val="2"/>
        <scheme val="minor"/>
      </rPr>
      <t xml:space="preserve">Denominador: </t>
    </r>
    <r>
      <rPr>
        <sz val="10"/>
        <rFont val="Calibri"/>
        <family val="2"/>
        <scheme val="minor"/>
      </rPr>
      <t>total de apoyos programadas*100</t>
    </r>
  </si>
  <si>
    <t>Gestionar la participación de productores en campañas para la modernización de prácticas pecuarias</t>
  </si>
  <si>
    <r>
      <rPr>
        <b/>
        <sz val="10"/>
        <rFont val="Calibri"/>
        <family val="2"/>
        <scheme val="minor"/>
      </rPr>
      <t>Numerador:</t>
    </r>
    <r>
      <rPr>
        <sz val="10"/>
        <rFont val="Calibri"/>
        <family val="2"/>
        <scheme val="minor"/>
      </rPr>
      <t xml:space="preserve"> número de productores participantes 
</t>
    </r>
    <r>
      <rPr>
        <b/>
        <sz val="10"/>
        <rFont val="Calibri"/>
        <family val="2"/>
        <scheme val="minor"/>
      </rPr>
      <t xml:space="preserve">Denominador: </t>
    </r>
    <r>
      <rPr>
        <sz val="10"/>
        <rFont val="Calibri"/>
        <family val="2"/>
        <scheme val="minor"/>
      </rPr>
      <t>total de campañas realizadas*100</t>
    </r>
  </si>
  <si>
    <t>Porcentaje de participantes en campaña de modernización</t>
  </si>
  <si>
    <t>Porcentaje de apoyos gestionados a productores</t>
  </si>
  <si>
    <r>
      <rPr>
        <b/>
        <sz val="10"/>
        <rFont val="Calibri"/>
        <family val="2"/>
        <scheme val="minor"/>
      </rPr>
      <t>Numerador:</t>
    </r>
    <r>
      <rPr>
        <sz val="10"/>
        <rFont val="Calibri"/>
        <family val="2"/>
        <scheme val="minor"/>
      </rPr>
      <t xml:space="preserve"> número de apoyos gestionados
</t>
    </r>
    <r>
      <rPr>
        <b/>
        <sz val="10"/>
        <rFont val="Calibri"/>
        <family val="2"/>
        <scheme val="minor"/>
      </rPr>
      <t xml:space="preserve">Denominador: </t>
    </r>
    <r>
      <rPr>
        <sz val="10"/>
        <rFont val="Calibri"/>
        <family val="2"/>
        <scheme val="minor"/>
      </rPr>
      <t>total de campañas de sustentabilidad programadas*100</t>
    </r>
  </si>
  <si>
    <t>Gestionar los apoyos a productores en las convocatorias federales y estatales en el programa de tecnificación en el uso del agua</t>
  </si>
  <si>
    <t>Porcentaje de apoyos a productores para el cuidado de sus bienes y su patrimonio</t>
  </si>
  <si>
    <r>
      <rPr>
        <b/>
        <sz val="10"/>
        <rFont val="Calibri"/>
        <family val="2"/>
        <scheme val="minor"/>
      </rPr>
      <t>Numerador:</t>
    </r>
    <r>
      <rPr>
        <sz val="10"/>
        <rFont val="Calibri"/>
        <family val="2"/>
        <scheme val="minor"/>
      </rPr>
      <t xml:space="preserve"> número de beneficiarios gestionados
</t>
    </r>
    <r>
      <rPr>
        <b/>
        <sz val="10"/>
        <rFont val="Calibri"/>
        <family val="2"/>
        <scheme val="minor"/>
      </rPr>
      <t xml:space="preserve">Denominador: </t>
    </r>
    <r>
      <rPr>
        <sz val="10"/>
        <rFont val="Calibri"/>
        <family val="2"/>
        <scheme val="minor"/>
      </rPr>
      <t>total de apoyos  programados*100</t>
    </r>
  </si>
  <si>
    <t xml:space="preserve">Porcentaje de reuniones realizadas con productores  </t>
  </si>
  <si>
    <t>Porcentaje de reuniones realizadas con los consejeros</t>
  </si>
  <si>
    <t>Expresa el número de comités de obra conformados</t>
  </si>
  <si>
    <t>Expresa el número de comités de Participación Social conformados</t>
  </si>
  <si>
    <t>Estratégico/
Eficiencia/
Cuatrimestral</t>
  </si>
  <si>
    <t>DESARROLLO SOCIAL, ECONÓMICO Y AGROPECUARIO</t>
  </si>
  <si>
    <t>Fotos, Registros</t>
  </si>
  <si>
    <t>Porcentaje de comités de obra conformados</t>
  </si>
  <si>
    <t>mensualmente</t>
  </si>
  <si>
    <t>Tipo-Dimensión-Frecuencia</t>
  </si>
  <si>
    <t>Porcentaje de personas atendidas para la asesoría SARE</t>
  </si>
  <si>
    <t>MODERNIZACIÓN DE PRACTICAS PECUARIAS</t>
  </si>
  <si>
    <t>SUSTENTABILIDAD Y CUIDADO DEL MEDIO AMBIENTE A TRAVÉS DE ENERGÍAS ALTERNATIVAS</t>
  </si>
  <si>
    <t>Gestionar los apoyos de energías sustentables  (Paneles solares, Biodigestores, etc.).</t>
  </si>
  <si>
    <t>Hacer llegar a los productores la información de las diferentes dependencias a través de los medios de comunicación.</t>
  </si>
  <si>
    <t>PROGRAMA DE TECNIFICACIÓN Y OPTIMIZACIÓN DEL AGUA EN EL USO AGRÍCOLA</t>
  </si>
  <si>
    <t>Alcanza</t>
  </si>
  <si>
    <t xml:space="preserve">Listas de asistencia, fotografias y actas </t>
  </si>
  <si>
    <t>VIII</t>
  </si>
  <si>
    <t>Gestión/
Eficiencia/
Bimestral</t>
  </si>
  <si>
    <t>Porcentaje de becas entregadas</t>
  </si>
  <si>
    <t>1.1 PENSIÓN ADULTO MAYOR</t>
  </si>
  <si>
    <t>Propósito</t>
  </si>
  <si>
    <t>Fin</t>
  </si>
  <si>
    <t>1. DESARROLLO SOCIAL</t>
  </si>
  <si>
    <t>2. DESARROLLO ECONÓMICO</t>
  </si>
  <si>
    <t>2.1 PROGRAMA DE EMPLEO PARA TODAS Y TODOS</t>
  </si>
  <si>
    <t xml:space="preserve">1.2 FONDO DE INFRAESTRUCTURA SOCIAL MUNICIPAL (FISM) </t>
  </si>
  <si>
    <t>1.3 PROGRAMA DE ESTÍMULOS A LA EDUCACIÓN BÁSICA</t>
  </si>
  <si>
    <t>1.4 PROGRAMA DE SUFICIENCIA ALIMENTICIA</t>
  </si>
  <si>
    <t>Acciones</t>
  </si>
  <si>
    <t>Porcentaje de asentamientos atendidos en la campaña difusión</t>
  </si>
  <si>
    <t>Expresa el número de asentamientos donde se aplico la promoción del total municipal.</t>
  </si>
  <si>
    <t xml:space="preserve">(( Número de asentamientos con difusión)/(Total de asentamentos del municipio)) x 100
</t>
  </si>
  <si>
    <t>Archivo del programa Pensión Adultos Mayores</t>
  </si>
  <si>
    <t>La Secretaría de Bienestar informa oportunamente el calendario de pago</t>
  </si>
  <si>
    <t xml:space="preserve">Metas </t>
  </si>
  <si>
    <t>1.1.1 Difundir el Programa pago "Pensión Adultos Mayores"</t>
  </si>
  <si>
    <t>1.2.1 Contruir cuartos dormitorio.</t>
  </si>
  <si>
    <t>Porcentaje de cuartos dormitorio construidos</t>
  </si>
  <si>
    <t>Expresa la proporción de cuartos dormitorio programados, que fueron construidos.</t>
  </si>
  <si>
    <t xml:space="preserve">(( Número de cuartos dormitorio construidos)/(Total de cuartos dormitorio programados)) x 100
</t>
  </si>
  <si>
    <t>El estado transfiere oportunamente los recursos del FISM al municipio.</t>
  </si>
  <si>
    <t>Porcentaje de cuartos para cocina construidos</t>
  </si>
  <si>
    <t>1.2.2  Construir cuartos para cocina</t>
  </si>
  <si>
    <t>Expresa la proporción de cuartos para cocina programados, que fueron construidos.</t>
  </si>
  <si>
    <t xml:space="preserve">(( Número de cuartos para cocina construidos)/(Total de cuartos para cocina programados)) x 100
</t>
  </si>
  <si>
    <t>1.2.3  Construir cuartos para baño</t>
  </si>
  <si>
    <t>Porcentaje de cuartos para baño construidos</t>
  </si>
  <si>
    <t>Expresa la proporción de cuartos para baño programados, que fueron construidos.</t>
  </si>
  <si>
    <t xml:space="preserve">(( Número de cuartos para baño construidos)/(Total de cuartos para baño programados)) x 100
</t>
  </si>
  <si>
    <t>1.2.4  Entregar Calentadores solares</t>
  </si>
  <si>
    <t>Porcentaje de calentadores solares entregados</t>
  </si>
  <si>
    <t>Expresa la proporción del total de calentadores programados, que fueron entregados</t>
  </si>
  <si>
    <t xml:space="preserve">(( Número de calentadores solares entregados)/(Total de calentadores solares pogramados)) x 100
</t>
  </si>
  <si>
    <t>Porcentaje de techumbres construidas.</t>
  </si>
  <si>
    <t>Expresa la proporción del total de techumbres programadas, que fueron construidas.</t>
  </si>
  <si>
    <t xml:space="preserve">(( Número de techumbres construidas)/(Total de techumbres pogramados)) x 100
</t>
  </si>
  <si>
    <t>expediente en la Dirección de Obras Públicas.</t>
  </si>
  <si>
    <t>Porcentaje de Becas de Educación primaria entregadas.</t>
  </si>
  <si>
    <t>1.3.1 Entregar Becas Estímulo a la Educación Básica y despensa.</t>
  </si>
  <si>
    <t xml:space="preserve">(( Número de becas y despensa entregadas)/(Total de becas y despensa pogramados)) x 100
</t>
  </si>
  <si>
    <t>Expresa la proporción del total de becas y despensa programadas, que fueron entregadas.</t>
  </si>
  <si>
    <t>Los alumnos beneficiarios acuden a recibir su estímulo</t>
  </si>
  <si>
    <t>1.4.1.Otorgar despensas a población en condiciones de vulnerabilidad.</t>
  </si>
  <si>
    <t>Expresa la proporción del total de despensas programadas, que fueron entregadas.</t>
  </si>
  <si>
    <t xml:space="preserve">(( Número de despensas entregadas)/(Total de despensas pogramadas)) x 100
</t>
  </si>
  <si>
    <t>Los beneficiarios acuden oportunamente a recibir su despensa.</t>
  </si>
  <si>
    <t>1.5 BECAS MUNICIPALES LA EDUCACIÓN VA CONTIGO</t>
  </si>
  <si>
    <t>1.5.1. Entregar Becas a estudiantes de secundaria, media superior y nivel superior.</t>
  </si>
  <si>
    <t>Expresa la proporción de becas a jovenes de educación secundaria, media superior y superior programadas, que fueron entregadas.</t>
  </si>
  <si>
    <t xml:space="preserve">(( Número de becas entregadas)/(Total de becas pogramadas)) x 100
</t>
  </si>
  <si>
    <t>Los beneficiarios acuden oportunamente a recibir su beca.</t>
  </si>
  <si>
    <t>1.6 DIFUSIÓN, PROMOCIÓN SEGURO FUNERARIO</t>
  </si>
  <si>
    <t>Gestión/
Eficiencia/
Semestral</t>
  </si>
  <si>
    <t>1.6.1 Difundir el Programa Seguro Funerario</t>
  </si>
  <si>
    <t>Expresa el número de asentamientos donde se aplico la difusión del total municipal.</t>
  </si>
  <si>
    <t>Archivo de programa de seguro funerario</t>
  </si>
  <si>
    <t>Gestión/
Eficiencia/
anual</t>
  </si>
  <si>
    <t>El convenio es firmado en tiempo y forma</t>
  </si>
  <si>
    <t>1.7 PROGRAMA DE APOYO A LOS ALUMNOS DE PREESCOLAR Y PRIMARIA (ZAPATOS)</t>
  </si>
  <si>
    <t>1.7.1 Entregar un par de calzado.</t>
  </si>
  <si>
    <t>Expresa la proporción del total de pares de zapatos programadas, que fueron entregadas.</t>
  </si>
  <si>
    <t>Porcentaje de pares zapatos entregadas</t>
  </si>
  <si>
    <t xml:space="preserve">(( Número de pares de zapatos entregadas)/(Total de pares de zapatos pogramadas)) x 100
</t>
  </si>
  <si>
    <t>El municipio de San Francisco de los Romo cuenta con el recurso para iniciar el proyecto.</t>
  </si>
  <si>
    <t>1.8 DOTACIÓN DE TANQUES DE ALMACENAMIENTO DE AGUA POTABLE</t>
  </si>
  <si>
    <t>1.8.1 Entregar tinacos.</t>
  </si>
  <si>
    <t>Porcentaje de tinacos entregados</t>
  </si>
  <si>
    <t>Expresa la proporción del total de tinacos programadas, que fueron entregadas.</t>
  </si>
  <si>
    <t xml:space="preserve">(( Número de tinacos entregadas)/(Total de tincos pogramadas)) x 100
</t>
  </si>
  <si>
    <t>Porcentaje de solicitantes empleados.</t>
  </si>
  <si>
    <t>Expresa la proporción del total solicitudes recibidas, que fueron empleados.</t>
  </si>
  <si>
    <t>Reporte</t>
  </si>
  <si>
    <t>Que las empresas oferentes de vacantes asistan en tiempo y forma de acuerdo al calendario.</t>
  </si>
  <si>
    <t>3. DESARROLLO AGROPECUARIO.</t>
  </si>
  <si>
    <t>3.1 DIFUSIÓN DE PROGRAMAS AGRICOLAS Y AGROPECUARIOS, FEDERALES Y ESTATALES.</t>
  </si>
  <si>
    <t xml:space="preserve">2.1.1 Vincular, llevar a cabo el Miércoles del empleo.
</t>
  </si>
  <si>
    <t xml:space="preserve">2.1.2 Vincular y gestionar la bolsa de empleo con atención al público en general. </t>
  </si>
  <si>
    <t>Expresa la proporción de cursos de capacitación con beca, que fueron programados.</t>
  </si>
  <si>
    <t xml:space="preserve">(( Número de cursos de capacitación realizados)/(Total de cursos de capacitación pogramados)) x 100
</t>
  </si>
  <si>
    <t>Registro</t>
  </si>
  <si>
    <t>2.2 VENTANILLA ÚNICA DE GESTIÓN EMPRESARIAL</t>
  </si>
  <si>
    <t>Expresa la proporción de personas atendidas, con las personas que solicitan el trámite.</t>
  </si>
  <si>
    <t xml:space="preserve">(( Número de personas atendidas)/(Total de personas solicitantes)) x 100
</t>
  </si>
  <si>
    <t>De que existan personas interesadas en las aperturas.</t>
  </si>
  <si>
    <t>2.2.1 Asesorar sobre el Sistema de apertura rápida de empresas (SARE)</t>
  </si>
  <si>
    <t>2.3 MICROAPOYOS A LA MUJER EMPRENDEDORA</t>
  </si>
  <si>
    <t xml:space="preserve">2.3.1 Entregar microapoyos a mujeres para pequeños comercios de autoempleo y/o supervivencia
</t>
  </si>
  <si>
    <t>Porcentaje de microapoyos entregados.</t>
  </si>
  <si>
    <t>Expresa la proporción de microapoyos programados, que fueron entregados.</t>
  </si>
  <si>
    <t xml:space="preserve">(( Número de microapoyos entregados)/(Total de microapoyos programados)) x 100
</t>
  </si>
  <si>
    <t>Las beneficiarias acuden oportunamente a recibir su microapoyos.</t>
  </si>
  <si>
    <t>n/a</t>
  </si>
  <si>
    <t>4. CONCERTACIÓN SOCIAL</t>
  </si>
  <si>
    <t xml:space="preserve">4.1 PARTICIPACIÓN SOCIAL </t>
  </si>
  <si>
    <t xml:space="preserve">3.1.1Convocatoria y conformación de los Consejo Municipal de Desarrollo Rural Sustentable </t>
  </si>
  <si>
    <t>Expresa la proporción de reuniones del Consejo programados, que fueron realizadas.</t>
  </si>
  <si>
    <t xml:space="preserve">(( Número de reuniones realizadas)/(Total de reuniones programados)) x 100
</t>
  </si>
  <si>
    <t>Llevar a cabo todas las reuniones programadas en tiempo y forma.</t>
  </si>
  <si>
    <t>Expresa la proporción de reuniones del CODEMUN programados, que fueron realizadas.</t>
  </si>
  <si>
    <t xml:space="preserve">(( Número de reuniones de CODEMUN realizadas)/(Total de reuniones programados)) x 100
</t>
  </si>
  <si>
    <t>4.1.2 Conformación de Comités de obra pública</t>
  </si>
  <si>
    <t>4.1.1 Convocar a reuniones de Consejo de Desarrollo Municipal (CODEMUN)</t>
  </si>
  <si>
    <t xml:space="preserve">(( Número de comites conformados/(Total de comites programados)) x 100
</t>
  </si>
  <si>
    <t>expediente</t>
  </si>
  <si>
    <t>Que los ciudadanos atiendan a las invitaciones, para conformar los comites de contraloría social y cumplan con la finalidad del comité.</t>
  </si>
  <si>
    <t>4.1.3.Conformación de comités de Participación Social del Programa FISMDF</t>
  </si>
  <si>
    <t>3.2. PROGRAMA CLINICA AMBULATORIA, ASISTENCIA Y ASESORIA TECNICA</t>
  </si>
  <si>
    <t xml:space="preserve">3.2.1 Colaborar con brigadas para brindar asesoría y asistencia técnica. </t>
  </si>
  <si>
    <t>Porcentaje de brigadas realizadas.</t>
  </si>
  <si>
    <t>Expresa la proporción de brigadas programadas, que fueron realizadas.</t>
  </si>
  <si>
    <t xml:space="preserve">(( Número de brigadas realizadas)/(Total de brigadas programados)) x 100
</t>
  </si>
  <si>
    <t>El municipio de San Francisco de los Romo cuenta con el recurso para iniciar con las brigadas.</t>
  </si>
  <si>
    <t xml:space="preserve">2.4.1 Realizar la expo escolar
</t>
  </si>
  <si>
    <t>Porcentaje de expo escolar realizada.</t>
  </si>
  <si>
    <t>Expresa la proporción de expo escolar programados, que fueron realizada.</t>
  </si>
  <si>
    <t xml:space="preserve">(( Número de expoescolar realizada)/(Total de expo escolar programada)) x 100
</t>
  </si>
  <si>
    <t>El departamento de Desarrollo Económico realice las gestiones necesarias para llevar a cabo la expo.</t>
  </si>
  <si>
    <r>
      <rPr>
        <b/>
        <sz val="10"/>
        <color indexed="8"/>
        <rFont val="Calibri"/>
        <family val="2"/>
        <scheme val="minor"/>
      </rPr>
      <t>Contribuir a:</t>
    </r>
    <r>
      <rPr>
        <sz val="10"/>
        <color indexed="8"/>
        <rFont val="Calibri"/>
        <family val="2"/>
        <scheme val="minor"/>
      </rPr>
      <t xml:space="preserve">
Reducir la población con carencias sociales que dificultan su desarrollo 
Mediante:
la identificación con certeza de las familias en esta situación que permita mayor eficacia en los programas sociales implementados en las colonias y localidades del municipio.
(Falta desarrollo económico)</t>
    </r>
  </si>
  <si>
    <t>Porcentaje de población con ingresos por debajo de línea de bienestar mínimo.</t>
  </si>
  <si>
    <t>Muestra el promedio de personas que son demandantes naturales de los programas sociales, respecto al total de la población</t>
  </si>
  <si>
    <r>
      <rPr>
        <b/>
        <sz val="10"/>
        <rFont val="Calibri"/>
        <family val="2"/>
        <scheme val="minor"/>
      </rPr>
      <t>Numerador:</t>
    </r>
    <r>
      <rPr>
        <sz val="10"/>
        <rFont val="Calibri"/>
        <family val="2"/>
        <scheme val="minor"/>
      </rPr>
      <t xml:space="preserve"> Cantidad de personas por debajo de la línea de bienestar mínimo
</t>
    </r>
    <r>
      <rPr>
        <b/>
        <sz val="10"/>
        <rFont val="Calibri"/>
        <family val="2"/>
        <scheme val="minor"/>
      </rPr>
      <t xml:space="preserve">Denominador: </t>
    </r>
    <r>
      <rPr>
        <sz val="10"/>
        <rFont val="Calibri"/>
        <family val="2"/>
        <scheme val="minor"/>
      </rPr>
      <t>población total municipal*100</t>
    </r>
  </si>
  <si>
    <r>
      <rPr>
        <b/>
        <sz val="10"/>
        <rFont val="Calibri"/>
        <family val="2"/>
        <scheme val="minor"/>
      </rPr>
      <t>Sujeto:</t>
    </r>
    <r>
      <rPr>
        <sz val="10"/>
        <rFont val="Calibri"/>
        <family val="2"/>
        <scheme val="minor"/>
      </rPr>
      <t xml:space="preserve">
Los y las integrantes de las familias con carencias sociales en alimentación, patrimonio, vivienda, salud, educación, empleo
</t>
    </r>
    <r>
      <rPr>
        <b/>
        <sz val="10"/>
        <rFont val="Calibri"/>
        <family val="2"/>
        <scheme val="minor"/>
      </rPr>
      <t>Predicado:</t>
    </r>
    <r>
      <rPr>
        <sz val="10"/>
        <rFont val="Calibri"/>
        <family val="2"/>
        <scheme val="minor"/>
      </rPr>
      <t xml:space="preserve">
encuentran oportunidades expresas para superarlas y mejoraron su nivel de desarrollo.</t>
    </r>
  </si>
  <si>
    <t xml:space="preserve">Porcentaje de personas atendidas en los programas sociales
</t>
  </si>
  <si>
    <t>Expresa  el porcentaje de problación por debajo de la línea de bienestar mínimo atendida, respecto de la población total.</t>
  </si>
  <si>
    <r>
      <rPr>
        <b/>
        <sz val="10"/>
        <rFont val="Calibri"/>
        <family val="2"/>
        <scheme val="minor"/>
      </rPr>
      <t>Numerador:</t>
    </r>
    <r>
      <rPr>
        <sz val="10"/>
        <rFont val="Calibri"/>
        <family val="2"/>
        <scheme val="minor"/>
      </rPr>
      <t xml:space="preserve"> Cantidad de personas por debajo de la línea de bienestar mínimo atendidas
</t>
    </r>
    <r>
      <rPr>
        <b/>
        <sz val="10"/>
        <rFont val="Calibri"/>
        <family val="2"/>
        <scheme val="minor"/>
      </rPr>
      <t xml:space="preserve">Denominador: </t>
    </r>
    <r>
      <rPr>
        <sz val="10"/>
        <rFont val="Calibri"/>
        <family val="2"/>
        <scheme val="minor"/>
      </rPr>
      <t>población total municipal.</t>
    </r>
  </si>
  <si>
    <t>Gestión/
Eficiencia/
Trimestral</t>
  </si>
  <si>
    <t>Porcentaje de colocación al empleo.</t>
  </si>
  <si>
    <t>Expresa la proporción del total de solicitantes que consiguieron empleo.</t>
  </si>
  <si>
    <t xml:space="preserve">(( Número de solicitantes que obtuvieron empleo)/(Total de solicitantes en bolsa de trabajo)) x 100
</t>
  </si>
  <si>
    <t>Las empresas del municipio oferten vacantes</t>
  </si>
  <si>
    <t xml:space="preserve">(( Número de solicitantes empleados)/(Total de solicitudes recibidas)) x 100
</t>
  </si>
  <si>
    <t>2.1.4.Gestionar cursos de capacitación con becas talleres de autoempleo.</t>
  </si>
  <si>
    <t>Que el Servicio Nacional de Empleo atienda la solicitud del municipio y otorgue los cursos de capacitación.</t>
  </si>
  <si>
    <t>1.9 NUESTRA CASA</t>
  </si>
  <si>
    <t>1.9.1. Coadyuvar en la construcción de 20 viviendas</t>
  </si>
  <si>
    <t>Porcentaje de viviendas entregados</t>
  </si>
  <si>
    <t>Expresa la proporción de viviendas programadas, que fueron entregadas.</t>
  </si>
  <si>
    <t xml:space="preserve">(( Número de viviendas entregadas)/(Total de viviendas pogramadas)) x 100
</t>
  </si>
  <si>
    <t>Que las aportaciónes económicas de CONAVI, Gobierno del Estado, Beneficiario y Municipio esten en tiempo y forma.</t>
  </si>
  <si>
    <t>3.3. CRIANZA DE GALLINAS PONEDORAS.</t>
  </si>
  <si>
    <t>3.3.1. Entregar paquetes de gallinas ponedoras</t>
  </si>
  <si>
    <t>Expresa la proporción de paquetes de gallinas programadas, que fueron entregadas.</t>
  </si>
  <si>
    <t xml:space="preserve">(( Número de paquetes de gallinas entregadas)/(Total de paquetes de gallinas programados)) x 100
</t>
  </si>
  <si>
    <t>Porcentaje de paquete de gallinas ponedoras entregadas.</t>
  </si>
  <si>
    <t>El municipio de San Francisco de los Romo cuenta con el recurso para iniciar con el programa.</t>
  </si>
  <si>
    <t>1.2.5 Construir techumbres en instituciones educativas</t>
  </si>
  <si>
    <t>Porcentaje de sanitarios construidas.</t>
  </si>
  <si>
    <t>1.2.6 Construir de sanitarios en preparatoria</t>
  </si>
  <si>
    <t>Expresa la proporción del total de sanitarios programadas, que fueron construidas.</t>
  </si>
  <si>
    <t xml:space="preserve">(( Número de sanitarios construidas)/(Total de sanitarios pogramados)) x 100
</t>
  </si>
  <si>
    <t>nuevo</t>
  </si>
  <si>
    <t xml:space="preserve">Cabecera Municipal </t>
  </si>
  <si>
    <t>Porcentaje de Comités de Programas Sociales Conformados</t>
  </si>
  <si>
    <t>Expresa el número de Comités de Participación Social de Programas, conformados</t>
  </si>
  <si>
    <t>4.1.4.Conformación de comités de Participación Social de Programas Sociales</t>
  </si>
  <si>
    <t xml:space="preserve">(( Número de comites de programas sociales conformados/(Total de comites de programas sociales programados)) x 100
</t>
  </si>
  <si>
    <t>Que se lleven a cabo la participación por parte de la ciudadanía para que realicen las funciones que les competen de acuerdo a los lineamientos del las Reglas de Operación del Programa</t>
  </si>
  <si>
    <t xml:space="preserve">2.4 EXPO ESCOLAR </t>
  </si>
  <si>
    <t>3er INFORME</t>
  </si>
  <si>
    <t>Redacción para el 3er Informe</t>
  </si>
  <si>
    <t>Redacción</t>
  </si>
  <si>
    <t>Meta anual</t>
  </si>
  <si>
    <t>Logro anual</t>
  </si>
  <si>
    <t>Localización</t>
  </si>
  <si>
    <t>Beneficiarios</t>
  </si>
  <si>
    <t>Impacto (percepción)</t>
  </si>
  <si>
    <t>Alcanz</t>
  </si>
  <si>
    <t>Unidad territorial/
Grupo objetivo</t>
  </si>
  <si>
    <t>Habitantes=UT
Personas=GO</t>
  </si>
  <si>
    <t>Cambio operado por la acción del programa</t>
  </si>
  <si>
    <t>Descripción sucinta
 del logro</t>
  </si>
  <si>
    <t>Acciones destacadas de los 2 primeros años</t>
  </si>
  <si>
    <t>1. SERVICIOS DE ASISTENCIA JURÍDICA APLICADOS</t>
  </si>
  <si>
    <t>1.1 Programa jurídico para la defensa del menor y la familia.</t>
  </si>
  <si>
    <t xml:space="preserve">Asesoría legal </t>
  </si>
  <si>
    <t>Elaboración de Demandas</t>
  </si>
  <si>
    <t>N/A</t>
  </si>
  <si>
    <t xml:space="preserve">Atención a reportes legales y domiciliarios </t>
  </si>
  <si>
    <t>Impartición de pláticas prematrimoniales</t>
  </si>
  <si>
    <t xml:space="preserve"> Juicios y audiencias</t>
  </si>
  <si>
    <t>Campaña de registro extemporáneo</t>
  </si>
  <si>
    <t>Campaña de regularización legal del matrimonio</t>
  </si>
  <si>
    <t xml:space="preserve">Realización de convenios de convivencia sana </t>
  </si>
  <si>
    <t>Realización de cartas poder simple.</t>
  </si>
  <si>
    <t xml:space="preserve">Impartición de pláticas a instituciones educativas en materia jurídica. </t>
  </si>
  <si>
    <t>Canalizaciones a diversas instituciones.</t>
  </si>
  <si>
    <t>Realización y envío de citatorios</t>
  </si>
  <si>
    <t>Mediación y conciliación de las partes</t>
  </si>
  <si>
    <t>Contestación de demandas</t>
  </si>
  <si>
    <t>Realización de convenios ante juzgados</t>
  </si>
  <si>
    <t>Realización de convenios internos ante DIF</t>
  </si>
  <si>
    <t>Elaboración de promociones</t>
  </si>
  <si>
    <t>Contestación de amparos indirectos</t>
  </si>
  <si>
    <t>Contestación de prevenciones</t>
  </si>
  <si>
    <t>Elaboración de actas de resguardo temporal del menor</t>
  </si>
  <si>
    <t>Elaboración de actas asistenciales</t>
  </si>
  <si>
    <t>Realización de actas de manifestación de hechos</t>
  </si>
  <si>
    <t>NN</t>
  </si>
  <si>
    <t>Aceptación del cargo de tutor y emisión de opinión</t>
  </si>
  <si>
    <t>Denuncia ante la fiscalía del estado o del municipio y aseguramiento del menor ante DIF Aguascalientes</t>
  </si>
  <si>
    <t>Visitas a juzgado para presentar escritos y revisión de expedientes en el Juzgado de Pabellón de Arteaga y de Aguascalientes</t>
  </si>
  <si>
    <t>Elaboración de recibos de pago de pensión alimenticia</t>
  </si>
  <si>
    <t>Asistencia a capacitaciones del personal jurídico.</t>
  </si>
  <si>
    <t>Elaboración de actas de comparecencia y compromiso</t>
  </si>
  <si>
    <t>Visitas Domiciliarias</t>
  </si>
  <si>
    <t>Programa de atención a menores y personas en riesgo.</t>
  </si>
  <si>
    <t xml:space="preserve"> Trabajo infantil (recorrido, campamento, visita)</t>
  </si>
  <si>
    <t>Recorrido 0
Campamento 0
Visita 0</t>
  </si>
  <si>
    <t>0
0
0</t>
  </si>
  <si>
    <t>Recorrido 6
Campamento 0
Visita 4</t>
  </si>
  <si>
    <t>33.33
0
33.33</t>
  </si>
  <si>
    <t>Recorrido 6
Campamento 1
Visita 4</t>
  </si>
  <si>
    <t>33.33
100
33.33</t>
  </si>
  <si>
    <t>0
2
0</t>
  </si>
  <si>
    <t>0
200
0</t>
  </si>
  <si>
    <t>Recorrido 18
Campamento 1
Visita 12</t>
  </si>
  <si>
    <t>99,99
100,00
99,99</t>
  </si>
  <si>
    <t>Promover la educación sexual en adolescentes con respeto a la dignidad.</t>
  </si>
  <si>
    <t>Prevención de Embarazo Adolescente. (plácticas, talleres, campañas)</t>
  </si>
  <si>
    <t xml:space="preserve">Taller 0
Plática 0
Campaña 0 </t>
  </si>
  <si>
    <t xml:space="preserve">Taller 2
Plática 2
Campaña 0 </t>
  </si>
  <si>
    <t>40
20
0</t>
  </si>
  <si>
    <t>3
1
0</t>
  </si>
  <si>
    <t>150
50
0</t>
  </si>
  <si>
    <t>Taller  2
Plática 3 
Campaña 1</t>
  </si>
  <si>
    <t>40
30
100</t>
  </si>
  <si>
    <t>0
1
0</t>
  </si>
  <si>
    <t>0
33.33
0</t>
  </si>
  <si>
    <t>Taller 1
Plática 5 
Campaña  0</t>
  </si>
  <si>
    <t>20
50
0</t>
  </si>
  <si>
    <t>0
6
1</t>
  </si>
  <si>
    <t>0
120
0</t>
  </si>
  <si>
    <t>Taller 5
Plática 10
Campaña  1</t>
  </si>
  <si>
    <t>100
100
100</t>
  </si>
  <si>
    <t>3
8
1</t>
  </si>
  <si>
    <t>150
203,33
0</t>
  </si>
  <si>
    <t>Programa de prevención y vigilancia de Seguridad Pública para inhibir las conductas ilícitas asociadas a las adicciones.</t>
  </si>
  <si>
    <t>Prevención de Adicciones (Pláticas)</t>
  </si>
  <si>
    <t>Programa IntegraT</t>
  </si>
  <si>
    <t xml:space="preserve">Campañas de información y prevención a diferentes problemas psico-sociales. </t>
  </si>
  <si>
    <t>Programa jurídico para la defensa del menor y la familia.</t>
  </si>
  <si>
    <t>Buen trato en la familia</t>
  </si>
  <si>
    <t>Programa de atención psicológica.</t>
  </si>
  <si>
    <t xml:space="preserve"> Taller de desarrollo humano </t>
  </si>
  <si>
    <t>Terapias Psicológicas</t>
  </si>
  <si>
    <t xml:space="preserve">Canalizaciones </t>
  </si>
  <si>
    <t xml:space="preserve">Pláticas sobre derechos de los niños, niñas y adolescentes </t>
  </si>
  <si>
    <t xml:space="preserve">Taller sobre derechos de los niños, niñas y adolescentes  </t>
  </si>
  <si>
    <t xml:space="preserve">Realización de desfile enfatizando sobre los derechos de los niños, niñas y adolescentes </t>
  </si>
  <si>
    <t>Elaboración de padrón de menores trabajadores</t>
  </si>
  <si>
    <t>Visitas a empleadores de menores trabajadores</t>
  </si>
  <si>
    <t>Pláticas de comunicación y convivencia intrafamiliar</t>
  </si>
  <si>
    <t xml:space="preserve">Pláticas de prevención para la erradicación de la migración infantil </t>
  </si>
  <si>
    <t>Proyección de cine-debate</t>
  </si>
  <si>
    <t>Pláticas preventivas sobre la deserción escolar en las instituciones educativas municipales</t>
  </si>
  <si>
    <t>Realización de taller de prevención escolar dirigidas a padres de familia.</t>
  </si>
  <si>
    <t>Vinculación con las instituciones educativas a manera de prevenir la deserción escolar.</t>
  </si>
  <si>
    <t>Campaña sobre la responsailidad paterna.</t>
  </si>
  <si>
    <t>Realización de taller Crianza Positiva</t>
  </si>
  <si>
    <t>Pláticas de prevención de acoso escolar</t>
  </si>
  <si>
    <t>Talleres de prevención del embarazo adolescente</t>
  </si>
  <si>
    <t>Campaña de prevención de salud sexual y prevención de embarazo.</t>
  </si>
  <si>
    <t>Pláticas sobre habilidades para la vida en temas de suicidio</t>
  </si>
  <si>
    <t>Concurso "Rola tu rola"</t>
  </si>
  <si>
    <t>Concurso "ExrpresArte"</t>
  </si>
  <si>
    <t>Talleres de prevención de adicciones enfocadas a padres de familia</t>
  </si>
  <si>
    <t xml:space="preserve">Conferencias sobre la sana convivencia </t>
  </si>
  <si>
    <t>Taller de habilidades para la vida en temas de suicidio</t>
  </si>
  <si>
    <t>Campañas de prevención de adicciones dirigidas a jóvenes.</t>
  </si>
  <si>
    <t>3.  ACCIONES Y APOYOS DE ASISTENCIA ALIMENTARIA GESTIONADOS</t>
  </si>
  <si>
    <t>3.1 Programa de asistencia social alimentaria a sujetos</t>
  </si>
  <si>
    <t>Entrega de apoyos a adultos mayores</t>
  </si>
  <si>
    <t>Realizar visitas de supervición</t>
  </si>
  <si>
    <t>Entrega de apoyos a personas con discapacidad</t>
  </si>
  <si>
    <t>Entrega de apoyos a mujeres embarazadas</t>
  </si>
  <si>
    <t>Comedor en casa</t>
  </si>
  <si>
    <t>3.2 Programa de Asistencia Social Alimentaria a Familias (PASAF).</t>
  </si>
  <si>
    <t>Entrega de apoyos a familias vulnerables y/o en desamparo</t>
  </si>
  <si>
    <t>3.3 Programa de Desayunos Escolares.</t>
  </si>
  <si>
    <t>Entrega de desayunos escolares a CONAFES, Preescolar y Primarias</t>
  </si>
  <si>
    <t xml:space="preserve">Visitas de supervición sobre el manejo del programa </t>
  </si>
  <si>
    <t xml:space="preserve">3.4 Programa de orientacion nutricional. </t>
  </si>
  <si>
    <t>Pláticas nutricionales a madres de familia y menores inscritos en los diferentes programas alimentarios</t>
  </si>
  <si>
    <t>3.5 Programa de Atención a menores de 6 a 11 meses</t>
  </si>
  <si>
    <t xml:space="preserve">Entrega de dotación alimentaria con un complemento </t>
  </si>
  <si>
    <t>Inscripción de beneficiarios (actualización de padrón)</t>
  </si>
  <si>
    <t>3.6 Programa de Atención a menores de 1 a 4 años</t>
  </si>
  <si>
    <t>Entrega de dotación alimentaria y leche de litro</t>
  </si>
  <si>
    <t>Apoyo al comedor escolar con material de limpieza</t>
  </si>
  <si>
    <t>Visitas de supervición al comedor escolar</t>
  </si>
  <si>
    <t>Desayuno diario a adultos mayores</t>
  </si>
  <si>
    <t>Desayuno a inmigrantes</t>
  </si>
  <si>
    <t>Desayuno a familias</t>
  </si>
  <si>
    <t>Realización de padrón de beneficiarios del comedor comunitario</t>
  </si>
  <si>
    <t>Entrega de un desayuno diario a personas o familias en situación de vulnerabilidad social</t>
  </si>
  <si>
    <t xml:space="preserve">4. CANALIZACIONES Y APOYOS EN MATERIA DE SALUD APLICADOS </t>
  </si>
  <si>
    <t>4.1 Programa de asistencia con medicamentos a familias de escasos recursos</t>
  </si>
  <si>
    <t>Donación de medicamento (Campaña, recolección , entrega)</t>
  </si>
  <si>
    <t>Campaña 0
Recolección 0 
Donación 500</t>
  </si>
  <si>
    <t>0
0
25</t>
  </si>
  <si>
    <t>0
0
544</t>
  </si>
  <si>
    <t>0
0
108.80</t>
  </si>
  <si>
    <t>Campaña 0
Recolección 0
Donación 500</t>
  </si>
  <si>
    <t>0
0
479</t>
  </si>
  <si>
    <t>0
0
95.80</t>
  </si>
  <si>
    <t>Campaña  1
Recolección  1
Donación 500</t>
  </si>
  <si>
    <t xml:space="preserve">50
50
25
</t>
  </si>
  <si>
    <t>0
0
476</t>
  </si>
  <si>
    <t>0
0
95.20</t>
  </si>
  <si>
    <t>Campaña 1
Recolección 1 
Donación 500</t>
  </si>
  <si>
    <t>50
50
25</t>
  </si>
  <si>
    <t>0
0
289</t>
  </si>
  <si>
    <t>0
0
57,80</t>
  </si>
  <si>
    <t>Campaña 2
Recolección 12
Donación 2000</t>
  </si>
  <si>
    <t>0
0
1788</t>
  </si>
  <si>
    <t>0
0
357,6</t>
  </si>
  <si>
    <t>4.2  Programa de Prevención de Enfermedades Crónico-degenerativas</t>
  </si>
  <si>
    <t>Programar y organizar jornadas médicas para la detección y atención de enfermedades cronico-degenerativas</t>
  </si>
  <si>
    <t>Programar y organizar caravanas de salud para la deteccion de enfermedades.</t>
  </si>
  <si>
    <t>4.3  Programa de rehabilitación física.</t>
  </si>
  <si>
    <t xml:space="preserve">Atención a personas con diferentes problemas de discapacidad </t>
  </si>
  <si>
    <t xml:space="preserve">Canalizaciones. </t>
  </si>
  <si>
    <t xml:space="preserve">Traslados a diversas instituciones </t>
  </si>
  <si>
    <t>Actividades de Mecanoterapia</t>
  </si>
  <si>
    <t>Actividades de Electroterapia</t>
  </si>
  <si>
    <t>Actividades de Estimulación temprana</t>
  </si>
  <si>
    <t>Actividades de Orientación y movilidad</t>
  </si>
  <si>
    <t>4.2 Programa Salud, Familia y Amor</t>
  </si>
  <si>
    <t>Realización de campañas de salud para la prevención y detección de enfermedades crónico-degenerativas</t>
  </si>
  <si>
    <t>Gestionar ante el ISSEA personal médico</t>
  </si>
  <si>
    <t xml:space="preserve">Formación de un equipo deportivo de menores con discapacidad </t>
  </si>
  <si>
    <t>Realización de comodato para el préstamo de aparatos de movilidad asistida.</t>
  </si>
  <si>
    <t>Gestión ante DIF Estatal la donación de aparatos para movilidad asistida.</t>
  </si>
  <si>
    <t xml:space="preserve">Acompañamiento de personas que requieran internamiento en clinicas de salud mental </t>
  </si>
  <si>
    <t>4.3 Programa Trasladando Amor</t>
  </si>
  <si>
    <t>Apoyo de traslado a instituciones de salud</t>
  </si>
  <si>
    <t>Apoyo de traslado al TELETON</t>
  </si>
  <si>
    <t>Apoyo de traslado a personas con discapacidades hacia instituciones educativas</t>
  </si>
  <si>
    <t>Apoyo de traslado a instituciones recreativas</t>
  </si>
  <si>
    <t>Apoyo de gestión de traslados</t>
  </si>
  <si>
    <t>5. ACCIONES DE PROMOCIÓN SOCIAL, CULTURAL, DEPORTIVA Y RECREATIVAS DESARROLLADAS</t>
  </si>
  <si>
    <t>5.1 Programa de desarrollo de habilidades, capacitación y desarrollo integral</t>
  </si>
  <si>
    <t xml:space="preserve">Participación de niños y adolescentes en el curso de verano </t>
  </si>
  <si>
    <t>Talleres de manualidades en Cabecera Municipal</t>
  </si>
  <si>
    <t>Talleres de manualidades en Comunidades</t>
  </si>
  <si>
    <t>Participación en los Juegos Deportivos para Personas con Capacidades Diferentes.</t>
  </si>
  <si>
    <t>Programar y organizar las giras por motivo  del: Día del niño, Día de las Madres y Navidad</t>
  </si>
  <si>
    <t xml:space="preserve">Programar, organizar y supervisar los festejos deportivos, tradicionales y culturales de: Aniversario del Club de INAPAM de Cabecera Municipal, Encuentros Deportivos y Culturales de Adultos mayores, Dia de la familia,  Día del Abuelo y Celebracion de Día de muertos. </t>
  </si>
  <si>
    <t>Investigación social</t>
  </si>
  <si>
    <t>Vinculación con escuelas para la atención y detección de necesidades de los menores</t>
  </si>
  <si>
    <t>Feria del empleo para personas adultas mayores y con discapacidad</t>
  </si>
  <si>
    <t>Conferencias brindadas por la Fraternidad de hombres de negocios.</t>
  </si>
  <si>
    <t>Realización del Evento Día de la Familia</t>
  </si>
  <si>
    <t>Realización de la Feria de Calaveras</t>
  </si>
  <si>
    <t>Realización de las Posadas Navideñas</t>
  </si>
  <si>
    <t>Impartición de Talleres para Madres de Familia en Comunidades</t>
  </si>
  <si>
    <t>Impartición de Talleres para Niños en Comunidades</t>
  </si>
  <si>
    <t xml:space="preserve">Realización del evento de  Clausura de talleres </t>
  </si>
  <si>
    <t>Vinculación con empresas para la solicitud de donación alimenticia, económica y en especie.</t>
  </si>
  <si>
    <t xml:space="preserve">Visitas a empresarios </t>
  </si>
  <si>
    <t>Realización de estudios socio-económicos y creación de expedientes.</t>
  </si>
  <si>
    <t>Realización de visitas domiciliarias.</t>
  </si>
  <si>
    <t>Canalización a diferentes instancias de asistencia.</t>
  </si>
  <si>
    <t xml:space="preserve">Canalizaciones a las diferentes áreas del DIF Municipal. </t>
  </si>
  <si>
    <t>Atención a reportes por parte de Seguridad Pública Municipal</t>
  </si>
  <si>
    <t>Recorridos lúdico- recreativos para niños, niñas, adolescentes y adultos mayores en el estado.</t>
  </si>
  <si>
    <t>6. PROGRAMAS Y ACCIONES DE ATENCIÓN A LAS PERSONAS ADULTAS MAYORES GESTIONADOS</t>
  </si>
  <si>
    <t>6.1 Atención a Adultos Mayores</t>
  </si>
  <si>
    <t>Terapia ocupacional</t>
  </si>
  <si>
    <t>Elaboración de credenciales de INAPAM</t>
  </si>
  <si>
    <t>Instalación de Clubes de Adultos Mayores</t>
  </si>
  <si>
    <t xml:space="preserve">Atención a los adultos mayores </t>
  </si>
  <si>
    <t>Visitas a los clubes de adultos mayores</t>
  </si>
  <si>
    <t>Reuniones mensuales con encargadas de clubes</t>
  </si>
  <si>
    <t>Entrega de apoyos a adultos mayores vulnerables</t>
  </si>
  <si>
    <t xml:space="preserve">Atención a reportes </t>
  </si>
  <si>
    <t xml:space="preserve">Canalización de casos </t>
  </si>
  <si>
    <t xml:space="preserve">Promoción del Coro de adultos mayores a nivel intermunicipal </t>
  </si>
  <si>
    <t>Actividades recreativas y lúdicas enfocadas en los adultos mayores</t>
  </si>
  <si>
    <t>Impartición de pláticas de Psicología</t>
  </si>
  <si>
    <t>Impartición de pláticas jurídicas</t>
  </si>
  <si>
    <t>Impartición de pláticas nutricionales</t>
  </si>
  <si>
    <t>Realización de padrón de adultos mayores profesionsitas y jubilados.</t>
  </si>
  <si>
    <t>Actualización del padrón de adultos mayores</t>
  </si>
  <si>
    <t>Establecer el universo de personas adultas mayores del municipio.</t>
  </si>
  <si>
    <t>Pláticas para la prevención de enfermedades crónico-degenerativas</t>
  </si>
  <si>
    <t xml:space="preserve">Recorridos culturales y recreativos en el estado. </t>
  </si>
  <si>
    <t>Recorridos culturales y recreativos en diferentes estados del país.</t>
  </si>
  <si>
    <t>Campamentos recreativos en diferentes estados del país.</t>
  </si>
  <si>
    <t>Promoción de la danza folklórica de adultos mayores dentro y fuera del estado.</t>
  </si>
  <si>
    <t xml:space="preserve">Celebración de los aniversarios de los clubes </t>
  </si>
  <si>
    <t>Activación física a los diferentes clubes a fin de conbatir la obesidad</t>
  </si>
  <si>
    <t>Convivios con los clubes</t>
  </si>
  <si>
    <t>Celebración del Día del abuelo</t>
  </si>
  <si>
    <t xml:space="preserve">Realización de los Juegos deportivos y culturales </t>
  </si>
  <si>
    <t>Realización del curso de verano para adultos mayores</t>
  </si>
  <si>
    <t>Impartición de talleres de manualidades para adultos mayores</t>
  </si>
  <si>
    <t>Impartición de pláticas sobre huertos familiares y medicinales</t>
  </si>
  <si>
    <t>Gestión de descuentos en negocios locales para la adquisicion de alimentos a un precio mas bajo</t>
  </si>
  <si>
    <t>Realización de convenio para la alfabetización de adultos mayores.</t>
  </si>
  <si>
    <t>DEPENDENCIA</t>
  </si>
  <si>
    <t>DEPARTAMENTO</t>
  </si>
  <si>
    <t>PROGRAMA/
PROYECTO</t>
  </si>
  <si>
    <t>ACCIONES</t>
  </si>
  <si>
    <t>Metas</t>
  </si>
  <si>
    <t>Indicador</t>
  </si>
  <si>
    <t>Descripción del indicador</t>
  </si>
  <si>
    <t>Medios de
verificación</t>
  </si>
  <si>
    <t>Presupuesto
 por área</t>
  </si>
  <si>
    <t>Cantidad</t>
  </si>
  <si>
    <t>Unidad</t>
  </si>
  <si>
    <t>M-Prog</t>
  </si>
  <si>
    <t>%-MT</t>
  </si>
  <si>
    <t>DIRECCIÓN DE DESARROLLO SOCIAL, ECONÓMICO Y AGROPECUARIO</t>
  </si>
  <si>
    <t xml:space="preserve">DIRECCIÓN </t>
  </si>
  <si>
    <t>PENSION PARA ADULTOS MAYORES</t>
  </si>
  <si>
    <t>Coordinación  con SEDESOL para la difusión de convocatorias en pago y nuevos registros</t>
  </si>
  <si>
    <t xml:space="preserve">Convocatoria
</t>
  </si>
  <si>
    <t xml:space="preserve">AM1=C*100/M
</t>
  </si>
  <si>
    <t xml:space="preserve">Adultos Mayores1 es igual a Convocatoria difundida por 100 entre la meta.
</t>
  </si>
  <si>
    <t>Fotos</t>
  </si>
  <si>
    <t>AM2=R*100/M</t>
  </si>
  <si>
    <t xml:space="preserve">Adultos Mayores2 es igual a nuevos Registros realizados por 100 entre la meta.
</t>
  </si>
  <si>
    <t xml:space="preserve"> </t>
  </si>
  <si>
    <t>Pago</t>
  </si>
  <si>
    <t>AM3=P*100/M</t>
  </si>
  <si>
    <t xml:space="preserve">Adultos Mayores3 es igual a Pagos efectuados  por 100 entre la meta.
</t>
  </si>
  <si>
    <t>MADRES JEFAS DE FAMILIA</t>
  </si>
  <si>
    <t>Difusión de convocatoria y registros</t>
  </si>
  <si>
    <t>JF1=C*100/M</t>
  </si>
  <si>
    <t>Jefas de familia 1 es igual a convocatoria diundida por 100 entre la meta</t>
  </si>
  <si>
    <t>JF2=R*100/M</t>
  </si>
  <si>
    <t>Jefas de familia 2 es igual a numero de registros por 100 entre la meta</t>
  </si>
  <si>
    <t>FONDO DE INFRAESTRUCTURA SOCIAL</t>
  </si>
  <si>
    <t>Identificación de localidades y personas en estado de marginidad y extrema pobreza</t>
  </si>
  <si>
    <t xml:space="preserve">Localidad
</t>
  </si>
  <si>
    <t>FI1=L*100/M</t>
  </si>
  <si>
    <t>Fondo de Infraestructura 1 es igual a localidad por 100 entre la meta</t>
  </si>
  <si>
    <t>Familia</t>
  </si>
  <si>
    <t>FI2=F*100/M</t>
  </si>
  <si>
    <t>Fondo de Infraestructura 2 es igual  al numero de familias por 100 entre la meta</t>
  </si>
  <si>
    <t>ESTANCIAS INFANTILES</t>
  </si>
  <si>
    <t>Difusión y colaboracion en aperturas de nuevas estancias</t>
  </si>
  <si>
    <t xml:space="preserve">Estancia
</t>
  </si>
  <si>
    <t>EI1=E*100/M</t>
  </si>
  <si>
    <t xml:space="preserve">Estancias infantiles 1 es igual numero de estancias por 100 entre la meta </t>
  </si>
  <si>
    <t>EI2=F*100/M</t>
  </si>
  <si>
    <t xml:space="preserve">Estancias infantiles 2 es igual numero de familias por 100 entre la meta </t>
  </si>
  <si>
    <t>LECHERIAS</t>
  </si>
  <si>
    <t>Apertura de puntos de venta</t>
  </si>
  <si>
    <t>Punto de venta</t>
  </si>
  <si>
    <t>L1=PV*100/M</t>
  </si>
  <si>
    <t xml:space="preserve">Lecherias 1 es igual  a punto de venta  por 100 entre la meta
</t>
  </si>
  <si>
    <t>L2=F*100/M</t>
  </si>
  <si>
    <t xml:space="preserve">Lecherias 2 es igual  a familias  por 100 entre la meta
</t>
  </si>
  <si>
    <t>DICONSA</t>
  </si>
  <si>
    <t>Apertura de nuevas tiendas</t>
  </si>
  <si>
    <t xml:space="preserve">Tienda
</t>
  </si>
  <si>
    <t>D1=T*100/M</t>
  </si>
  <si>
    <t xml:space="preserve"> Diconsa 1 es igual a tienda por 100 entre la meta</t>
  </si>
  <si>
    <t>familias</t>
  </si>
  <si>
    <t xml:space="preserve"> Diconsa 2 es igual a familias por 100 entre la meta</t>
  </si>
  <si>
    <t>CRUZADA NACIONAL CONTRA  EL HAMBRE</t>
  </si>
  <si>
    <t>Conformación de comités comunitarios</t>
  </si>
  <si>
    <t xml:space="preserve">Comité </t>
  </si>
  <si>
    <t>CNH1=C*100/M</t>
  </si>
  <si>
    <t>Cruzada Nacional contra el hambre 1 es igual a comité  por 100 entre la meta</t>
  </si>
  <si>
    <t>CNH2=F*100/M</t>
  </si>
  <si>
    <t>Cruzada Nacional contra el hambre 2 es igual a familia  por 100 entre la meta</t>
  </si>
  <si>
    <t>HABITAT</t>
  </si>
  <si>
    <t>Inscripción, aplicación y seguimiento del programa</t>
  </si>
  <si>
    <t xml:space="preserve">Inscripción
</t>
  </si>
  <si>
    <t>H1=I*100/M</t>
  </si>
  <si>
    <t>Habitat 1 es igual a inscripción por 100 entre la meta</t>
  </si>
  <si>
    <t>Localidad</t>
  </si>
  <si>
    <t>H2=L*100/M</t>
  </si>
  <si>
    <t>Habitat 2 es igual a localidad por 100 entre la meta</t>
  </si>
  <si>
    <t>H3=F*100/M</t>
  </si>
  <si>
    <t>Habitat 3 es igual a familia por 100 entre la meta</t>
  </si>
  <si>
    <t>VIVIENDA DIGNA</t>
  </si>
  <si>
    <t xml:space="preserve">Inscripción, aplicación y seguimiento del programa
</t>
  </si>
  <si>
    <t xml:space="preserve">Familia 
</t>
  </si>
  <si>
    <t>VD1=F*100/M</t>
  </si>
  <si>
    <t>Vivienda digna 1 es igual a Familias inscritas por 100 entre la meta</t>
  </si>
  <si>
    <t>Calentadores solares</t>
  </si>
  <si>
    <t>Calentadores Solares</t>
  </si>
  <si>
    <t>VD2=CS*100/M</t>
  </si>
  <si>
    <t>Vivienda digna 2 es igual a calentadores solares  por 100 entre la meta</t>
  </si>
  <si>
    <t>PREP</t>
  </si>
  <si>
    <t>P1=L*100/M</t>
  </si>
  <si>
    <t xml:space="preserve"> Prep 1 es igual a Localidades inscrita por 100 entre la meta
</t>
  </si>
  <si>
    <t>P2=F*100/M</t>
  </si>
  <si>
    <t xml:space="preserve"> Prep 2 es igual a familia  por 100 entre la meta
</t>
  </si>
  <si>
    <t>PET</t>
  </si>
  <si>
    <t>Gestión y aplicación del programa</t>
  </si>
  <si>
    <t xml:space="preserve">Programa 
</t>
  </si>
  <si>
    <t>PT1=P*100/M</t>
  </si>
  <si>
    <t>Pet 1 es igual a programa por 100 entre la meta</t>
  </si>
  <si>
    <t>Registro/fotos</t>
  </si>
  <si>
    <t>PT2=L*100/M</t>
  </si>
  <si>
    <t>Pet 2 es igual a localidad por 100 entre la meta</t>
  </si>
  <si>
    <t xml:space="preserve">DEPARTAMENTO DE DESARROLLO ECONÓMICO </t>
  </si>
  <si>
    <t>Empleo para todas y todos</t>
  </si>
  <si>
    <t xml:space="preserve">Feria del empleo
</t>
  </si>
  <si>
    <t xml:space="preserve">Feria 
</t>
  </si>
  <si>
    <t>E1=F*100/M</t>
  </si>
  <si>
    <t>Empleo 1 es igual a ferias por 100 entre la meta</t>
  </si>
  <si>
    <t>Personas registradas en sistema</t>
  </si>
  <si>
    <t>Persona</t>
  </si>
  <si>
    <t>E2=PR*100/M</t>
  </si>
  <si>
    <t>Empleo 2 es igual a personas registradas por 100 entre la meta</t>
  </si>
  <si>
    <t>Personas colocadas por feria</t>
  </si>
  <si>
    <t>E3=PC*100/M</t>
  </si>
  <si>
    <t>Empleo 3 es igual a personas colocadas por 100 entre la meta</t>
  </si>
  <si>
    <t xml:space="preserve">Bolsa de empleo con atencion al publico en general </t>
  </si>
  <si>
    <t>E4=P*100/M</t>
  </si>
  <si>
    <t>Empleo 4 es igual a personas atendidas por 100 entre la meta</t>
  </si>
  <si>
    <t>Registros mensuales</t>
  </si>
  <si>
    <t>Vinculación laboral México-Canadá</t>
  </si>
  <si>
    <t xml:space="preserve">Plática
</t>
  </si>
  <si>
    <t>E5=P*100/M</t>
  </si>
  <si>
    <t>Empleo 4 es igual a platicas realizadas por 100 entre la meta</t>
  </si>
  <si>
    <t>Fomento al autoempleo</t>
  </si>
  <si>
    <t>Fomentar el autoempleo mediante la vinculacion en busca de apoyo para iniciar un negocio.</t>
  </si>
  <si>
    <t xml:space="preserve">Platica
</t>
  </si>
  <si>
    <t>FA1=P*100/M</t>
  </si>
  <si>
    <t xml:space="preserve">Fomento al autoempleo 1 es igual a platicas por 100 entre la meta </t>
  </si>
  <si>
    <t xml:space="preserve">Apoyos </t>
  </si>
  <si>
    <t>FA2=A*100/M</t>
  </si>
  <si>
    <t xml:space="preserve">Fomento al autoempleo 2  es igual  a apoyos otorgados  por 100 entre la meta </t>
  </si>
  <si>
    <t>Becas de capacitación</t>
  </si>
  <si>
    <t>Gestionar cursos de capacitacion con becas</t>
  </si>
  <si>
    <t>Personas</t>
  </si>
  <si>
    <t>BC=C*100/M</t>
  </si>
  <si>
    <t>Becas de capacitación es igual a personas por 100 entre  la meta</t>
  </si>
  <si>
    <t>Fondo nacional emprendedor</t>
  </si>
  <si>
    <t>Proyecto integral de reactivacion economica para 12 empresas</t>
  </si>
  <si>
    <t>Empresa</t>
  </si>
  <si>
    <t>FNE1=E*100/M</t>
  </si>
  <si>
    <t>Fondo Nacional Emprendedor 1 es igual a empresas beneficiadas por 100 entre la meta</t>
  </si>
  <si>
    <t>Consultoria y capacitacion para microempresas</t>
  </si>
  <si>
    <t>FNE2=E*100/M</t>
  </si>
  <si>
    <t>Fondo Nacional Emprendedor 2 es igual a empresas capacitadas por 100 entre la meta</t>
  </si>
  <si>
    <t xml:space="preserve">3 x 1 Apoyo a migrantes </t>
  </si>
  <si>
    <t>Elaboracion de proyectos productivos para iniciar o fortalecer un negocio</t>
  </si>
  <si>
    <t>Proyectos elaborados</t>
  </si>
  <si>
    <t>3x1AM1=PE*100/M</t>
  </si>
  <si>
    <t>3x1 apoyo a migrantes 1 es igual a Proyectos productivos por 100 entre la meta</t>
  </si>
  <si>
    <t>Apoyos de becas</t>
  </si>
  <si>
    <t>3x1AM2=A*100/M</t>
  </si>
  <si>
    <t>3x1 apoyo a migrantes 2 es igual a Proyectos productivos por 100 entre la meta</t>
  </si>
  <si>
    <t>Localización y promoción a Clubes de Migrantes francorromenses</t>
  </si>
  <si>
    <t xml:space="preserve">Club </t>
  </si>
  <si>
    <t>3x1AM1=C*100/M</t>
  </si>
  <si>
    <t>3x1 apoyo a migrantes 3  es igual a clubes formados por 100 entre la meta</t>
  </si>
  <si>
    <t>3 X 1 Proyectos de Infraestructura</t>
  </si>
  <si>
    <t>Proyectos de infraestructura</t>
  </si>
  <si>
    <t>3x1AM1=PI*100/M</t>
  </si>
  <si>
    <t>3x1 apoyo a migrantes 4 es igual a proyectos de infraestructura por 100 entre la meta</t>
  </si>
  <si>
    <t>copias de actas del COVAM</t>
  </si>
  <si>
    <t>Apoyo a la economía familiar</t>
  </si>
  <si>
    <t>Jornada por la economia familiar</t>
  </si>
  <si>
    <t xml:space="preserve">Jornada  </t>
  </si>
  <si>
    <t>AEF=J*100/M</t>
  </si>
  <si>
    <t>Apoyo a la economia familiar es igual a jornada por 100 entre la meta</t>
  </si>
  <si>
    <t xml:space="preserve">Promoción de  microempresas </t>
  </si>
  <si>
    <t>Feria de útiles escolares</t>
  </si>
  <si>
    <t>Feria  de útiles</t>
  </si>
  <si>
    <t>PM=FU*100/M</t>
  </si>
  <si>
    <t>promoción de microempresas es igual a feria de útiles por 100 entre la meta</t>
  </si>
  <si>
    <t>Fortalecimiento del área de desarrollo económico</t>
  </si>
  <si>
    <t>Vinculación entre municipios</t>
  </si>
  <si>
    <t>Reunion</t>
  </si>
  <si>
    <t>FDE=R*100/M</t>
  </si>
  <si>
    <t>Forrtalecmiento al área de desarrollo económico es igual a reunión por 100 entre la meta</t>
  </si>
  <si>
    <t>Apoyo a las micro, pequeñas y medianas empresas</t>
  </si>
  <si>
    <t>Gestión para la construcción e instalación del Centro de Negocios Municipal</t>
  </si>
  <si>
    <t xml:space="preserve">Centro de Negocios </t>
  </si>
  <si>
    <t>AMMP1=CN*100/M</t>
  </si>
  <si>
    <t>Apoyo a la micro, pequeña y mediana empresa 1 es igual a centro de negocios por 100 entre la meta</t>
  </si>
  <si>
    <t>Apoyo y seguimiento a Mipymes en busca de créditos o apoyos</t>
  </si>
  <si>
    <t>AMMP2=E*100/M</t>
  </si>
  <si>
    <t>Apoyo a la micro, pequeña y mediana empresa 2 es igual a empresa por 100 entre la meta</t>
  </si>
  <si>
    <t xml:space="preserve">ENLACE EMPRESARIAL </t>
  </si>
  <si>
    <t xml:space="preserve">Acercamiento con empresas. </t>
  </si>
  <si>
    <t>Tener relacion constante con empresas del Municipio para establecer convenios de coordinación y colaboracion</t>
  </si>
  <si>
    <t>Convenio</t>
  </si>
  <si>
    <t>AE=C*100/M</t>
  </si>
  <si>
    <t>Acercamiento con las empresas es igual a convenio por 100 entre la meta</t>
  </si>
  <si>
    <t>Copias de convenios</t>
  </si>
  <si>
    <t xml:space="preserve">Programa para la instalacion de un Centro Productivo </t>
  </si>
  <si>
    <t>Consiste en generar las herramientas necesarias para mejorar las condiciones de vida de las personas a traves de su propio esfuerzo adquiriendo un certificado y/o reconocimiento por su desempeño.</t>
  </si>
  <si>
    <t>Centro productivo</t>
  </si>
  <si>
    <t>PI=CP*100/M</t>
  </si>
  <si>
    <t>Programa de instalacion de centros productivos es igual a centro productivo por 100 entre la meta</t>
  </si>
  <si>
    <t>Requirimiento de mano de obra de las empresas del Municipio</t>
  </si>
  <si>
    <t>Llevar a cabo estudios de las especificaciones y necesidades en mano de obra de las empresas del Municipio. Elaboracion de convenios  con empresas,   CECyTEA y otras dependencias de nivel superior que se requiera.</t>
  </si>
  <si>
    <t xml:space="preserve">Estudio </t>
  </si>
  <si>
    <t>RMO1=E*100/M</t>
  </si>
  <si>
    <t>Requerimiento de mano dee obra 1 es igual a estudio por 100 entre la meta</t>
  </si>
  <si>
    <t xml:space="preserve">Informes de estudios </t>
  </si>
  <si>
    <t>Encuesta</t>
  </si>
  <si>
    <t>RMO2=E*100/M</t>
  </si>
  <si>
    <t>Requerimiento de mano dee obra 2 es igual a encuesta por 100 entre la meta</t>
  </si>
  <si>
    <t>Ecuestas realizadas</t>
  </si>
  <si>
    <t>Asesoria tecnica y capacitacion para la Autoconstruccion.</t>
  </si>
  <si>
    <t>Generar esquemas de capacitacion en la autoconstruccion, edificando mejorando o ampliando su propia vivienda y al final se reconozca o sertifique a los participantes.</t>
  </si>
  <si>
    <t xml:space="preserve">Curso
</t>
  </si>
  <si>
    <t>ATC1=C*100/M</t>
  </si>
  <si>
    <t>Asesoría técnica y capacitación 1 es igual a curso por 100 entre la meta</t>
  </si>
  <si>
    <t xml:space="preserve">Asesoría
</t>
  </si>
  <si>
    <t>ATC=A*100/M</t>
  </si>
  <si>
    <t>Asesoría técnica y capacitación 2 es igual a asesoría por 100 entre la meta</t>
  </si>
  <si>
    <t>Padron de empresas del Municipio</t>
  </si>
  <si>
    <t>Tener un padron real y actualizado del numero de empresas acentadas en el Municipio</t>
  </si>
  <si>
    <t xml:space="preserve">Padrón </t>
  </si>
  <si>
    <t>PE=P*100/M</t>
  </si>
  <si>
    <t>Padron de empresas es igual a padrón por 100 entre la meta</t>
  </si>
  <si>
    <t>Copia del padrón</t>
  </si>
  <si>
    <t>Competencias Laborales en la empresas</t>
  </si>
  <si>
    <t>Insercion de empresas del municipio al programa de competencias laborales del ICTEA</t>
  </si>
  <si>
    <t>CL=E*100/M</t>
  </si>
  <si>
    <t>Competencias laborales es igual a empresas inscritas por 100 entre la meta</t>
  </si>
  <si>
    <t>Convenios entre empresas CECyTEA e instituciones de nivel superior.</t>
  </si>
  <si>
    <t>Con el objetivo de fortalecer el vinculo de dependencias educativas y areas productivas de las empresas.</t>
  </si>
  <si>
    <t>CEI=C*100/M</t>
  </si>
  <si>
    <t>Convenios entre empresas e institucuones es igual a convenio por 100 entre la meta</t>
  </si>
  <si>
    <t xml:space="preserve">DESARROLLO TURÍSTICO </t>
  </si>
  <si>
    <t>Desarrollo  Turístico, Cultural e Histórico del  Municipio.</t>
  </si>
  <si>
    <t>Constitución de Asociación Civil</t>
  </si>
  <si>
    <t>Asociación Civil</t>
  </si>
  <si>
    <t>DT1=AC*100/M</t>
  </si>
  <si>
    <t>Desarrollo turistico, cultural e histórico 1 es igual a asociación civil por 100 entre la meta</t>
  </si>
  <si>
    <t>Acta firmada y registrada</t>
  </si>
  <si>
    <t>Difusion y fomento de artesanías</t>
  </si>
  <si>
    <t>Artesanos participantes</t>
  </si>
  <si>
    <t>DT2=A*100/M</t>
  </si>
  <si>
    <t>Desarrollo turistico, cultural e histórico 2 es igual a artesanos participantes por 100 entre la meta</t>
  </si>
  <si>
    <t>Desarrollo y Difusión del Turismo</t>
  </si>
  <si>
    <t>Promocional</t>
  </si>
  <si>
    <t>DT3=P*100/M</t>
  </si>
  <si>
    <t>Desarrollo turistico, cultural e histórico 3 es igual promocional por 100 entre la meta</t>
  </si>
  <si>
    <t xml:space="preserve">Capacitaciones a prestadores de servicios turísticos y habitantes del municipio </t>
  </si>
  <si>
    <t>Curso</t>
  </si>
  <si>
    <t>DT4=C*100/M</t>
  </si>
  <si>
    <t>Desarrollo turistico, cultural e histórico 4 es igual a curso por 100 entre la meta</t>
  </si>
  <si>
    <t>Gestionar la restauracion de haciendas del Municipio</t>
  </si>
  <si>
    <t>Gestion</t>
  </si>
  <si>
    <t>DT5=G*100/M</t>
  </si>
  <si>
    <t>Desarrollo turistico, cultural e histórico 5 es igual a gestión por 100 entre la meta</t>
  </si>
  <si>
    <t>Promocionar la gastronomía del municipio</t>
  </si>
  <si>
    <t>Empresas participantes</t>
  </si>
  <si>
    <t>DT6=E*100/M</t>
  </si>
  <si>
    <t>Desarrollo turistico, cultural e histórico 6 es igual a empresas participantes por 100 entre la meta</t>
  </si>
  <si>
    <t xml:space="preserve">DESARROLLO AGROPECUARIO </t>
  </si>
  <si>
    <t>PROGRAMAS SAGARPA, SEDRAE Y REFORMA AGRARIA</t>
  </si>
  <si>
    <t>Coordinacion del CMDRS</t>
  </si>
  <si>
    <t>Reunión de Consejo</t>
  </si>
  <si>
    <t>PSS1=RC*100/M</t>
  </si>
  <si>
    <t>Programas Sagarpa, Sedrae y Reforma Agraria 1 es igual a reunión de consejo por 100 sobre la meta</t>
  </si>
  <si>
    <t>Apoyo a los productores del municipio</t>
  </si>
  <si>
    <t>Apoyo</t>
  </si>
  <si>
    <t>PSS2=A*100/M</t>
  </si>
  <si>
    <t>Programas Sagarpa, Sedrae y Reforma Agraria 2 es igual a apoyo por 100 sobre la meta</t>
  </si>
  <si>
    <t>listado/fotos</t>
  </si>
  <si>
    <t>Obras COUSSA</t>
  </si>
  <si>
    <t>Obra</t>
  </si>
  <si>
    <t>PSS3=O*100/M</t>
  </si>
  <si>
    <t>Programas Sagarpa, Sedrae y Reforma Agraria 3 es igual a obra por 100 sobre la meta</t>
  </si>
  <si>
    <t>Actas/fotos</t>
  </si>
  <si>
    <t>Expo ganadera "San Francisco de Asis"</t>
  </si>
  <si>
    <t>Expo realizada</t>
  </si>
  <si>
    <t>PSS4=ER*100/M</t>
  </si>
  <si>
    <t>Programas Sagarpa, Sedrae y Reforma Agraria 4 es igual a Expo realizada por 100 sobre la meta</t>
  </si>
  <si>
    <t>Participación en la Expo Lactea</t>
  </si>
  <si>
    <t>PSS5=EP*100/M</t>
  </si>
  <si>
    <t>Programas Sagarpa, Sedrae y Reforma Agraria 5 es igual a empresas participantes por 100 sobre la meta</t>
  </si>
  <si>
    <t>Participació en RENDRUS Difusion de proyectos exitosos</t>
  </si>
  <si>
    <t>PSS6=E*100/M</t>
  </si>
  <si>
    <t>Programas Sagarpa, Sedrae y Reforma Agraria 6 es igual a empresas participantes por 100 sobre la meta</t>
  </si>
  <si>
    <t>Día del productor agropecuario</t>
  </si>
  <si>
    <t>Productor</t>
  </si>
  <si>
    <t>PSS7=P*100/M</t>
  </si>
  <si>
    <t>Programas Sagarpa, Sedrae y Reforma Agraria 7 es igual a productor por 100 sobre la meta</t>
  </si>
  <si>
    <t xml:space="preserve"> Ordenamiento de la propiedad agraria.</t>
  </si>
  <si>
    <t>Productor asesorado</t>
  </si>
  <si>
    <t>PSS8=PA*100/M</t>
  </si>
  <si>
    <t>Programas Sagarpa, Sedrae y Reforma Agraria 8 es igual a productor asesorado por 100 sobre la meta</t>
  </si>
  <si>
    <t>Adopcion de tecnologias modernas en las Unidades de Producción</t>
  </si>
  <si>
    <t>PSS9=P*100/M</t>
  </si>
  <si>
    <t>Programas Sagarpa, Sedrae y Reforma Agraria 9 es igual a productor por 100 sobre la meta</t>
  </si>
  <si>
    <t>CONCERTACIÓN</t>
  </si>
  <si>
    <t>Concertación y seguimiento de obra pública</t>
  </si>
  <si>
    <t>Entrega de invitaciones y notificaciones a la ciudadania</t>
  </si>
  <si>
    <t>notificacion</t>
  </si>
  <si>
    <t>COP1=N*100/M</t>
  </si>
  <si>
    <t>Concertación de obra pública 1 es igual a notificación por 100 entre la meta</t>
  </si>
  <si>
    <t>Acuses</t>
  </si>
  <si>
    <t>Actualizació y conformación de comités de obra</t>
  </si>
  <si>
    <t xml:space="preserve">Comité  </t>
  </si>
  <si>
    <t>COP2=C*100/M</t>
  </si>
  <si>
    <t>Concertación de obra pública 2 es igual a comité por 100 entre la meta</t>
  </si>
  <si>
    <t xml:space="preserve">Concertación de obra pública </t>
  </si>
  <si>
    <t>obra</t>
  </si>
  <si>
    <t>COP4=O*100/M</t>
  </si>
  <si>
    <t>Concertación de obra pública 3 es igual a obra por 100 entre la meta</t>
  </si>
  <si>
    <t>COP5=O*100/M</t>
  </si>
  <si>
    <t>Concertación de obra pública 4 es igual a obra por 100 entre la meta</t>
  </si>
  <si>
    <t>COP6=O*100/M</t>
  </si>
  <si>
    <t>Concertación de obra pública 5 es igual a obra por 100 entre la meta</t>
  </si>
  <si>
    <t>Exp Tec Unit</t>
  </si>
  <si>
    <t>COP7=O*100/M</t>
  </si>
  <si>
    <t>Concertación de obra pública 6 es igual a obra por 100 entre la meta</t>
  </si>
  <si>
    <t>Becas Estimulo a la Educación Básica</t>
  </si>
  <si>
    <t>Beca</t>
  </si>
  <si>
    <t>COP8=O*100/M</t>
  </si>
  <si>
    <t>Concertación de obra pública 7 es igual a obra por 100 entre la meta</t>
  </si>
  <si>
    <t>PDM
SFR</t>
  </si>
  <si>
    <t>Población</t>
  </si>
  <si>
    <t>Dependencia responsable</t>
  </si>
  <si>
    <t>Total</t>
  </si>
  <si>
    <t>Potencial</t>
  </si>
  <si>
    <t>Objetivo</t>
  </si>
  <si>
    <t>Atendida</t>
  </si>
  <si>
    <t>Postergada</t>
  </si>
  <si>
    <t>90M</t>
  </si>
  <si>
    <t>90O</t>
  </si>
  <si>
    <t>90Q</t>
  </si>
  <si>
    <t>Sistema de Focalización del Desarrollo, SEDESOL.
Padrón de Beneficiarios</t>
  </si>
  <si>
    <t>SIFODE actualizado.</t>
  </si>
  <si>
    <t>Estratégico/
Eficiencia/
trimetral</t>
  </si>
  <si>
    <t xml:space="preserve">población total </t>
  </si>
  <si>
    <t>real atendida</t>
  </si>
  <si>
    <t>Expresa  el porcentaje de población por debajo de la línea de bienestar mínimo atendida, respecto de la población total.</t>
  </si>
  <si>
    <t>Estratégico/
Eficiencia/
trimestral</t>
  </si>
  <si>
    <t xml:space="preserve">PROGRAMA DE ADULTOS MAYORES </t>
  </si>
  <si>
    <t>Difusión del Programa y  convocatorias de pago "Pensión Adultos Mayores"</t>
  </si>
  <si>
    <t>Apoyo en la promoción de pago</t>
  </si>
  <si>
    <t>Expresa el número de pagos del programa de 65 y más promovidos por la SEDESOL</t>
  </si>
  <si>
    <r>
      <rPr>
        <b/>
        <sz val="10"/>
        <color indexed="8"/>
        <rFont val="Calibri"/>
        <family val="2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pagos del programa de 65+ promovidos por la dirección
</t>
    </r>
    <r>
      <rPr>
        <b/>
        <sz val="10"/>
        <color indexed="8"/>
        <rFont val="Calibri"/>
        <family val="2"/>
        <scheme val="minor"/>
      </rPr>
      <t>Denominador:</t>
    </r>
    <r>
      <rPr>
        <sz val="10"/>
        <color indexed="8"/>
        <rFont val="Calibri"/>
        <family val="2"/>
        <scheme val="minor"/>
      </rPr>
      <t xml:space="preserve"> Número total de pagos programados del programa 65+ </t>
    </r>
  </si>
  <si>
    <t>Archivo de Promociones, (volantes, Fotografías)</t>
  </si>
  <si>
    <t>La Secretaría de Desarrollo Social comunica con antelación las fechas de pago del programa 65+</t>
  </si>
  <si>
    <t>Desarrollo Social</t>
  </si>
  <si>
    <t>PROGRAMA DE MADRES JEFAS DE FAMILIA</t>
  </si>
  <si>
    <t>Inscripción al Programa Madres Jefas de Familia  que garantice la seguridad educativa de sus hijos en caso de fallecimiento.</t>
  </si>
  <si>
    <t xml:space="preserve">Porcentaje de Inscripciones al programa Madres Jefas de Familia en el Municipio </t>
  </si>
  <si>
    <t>Muestra el número de mujeres que han sido inscritas en el programa, respecto al número de mujeres jefas de familia del municipio</t>
  </si>
  <si>
    <r>
      <rPr>
        <b/>
        <sz val="10"/>
        <color indexed="8"/>
        <rFont val="Calibri"/>
        <family val="2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inscripciones al programa
</t>
    </r>
    <r>
      <rPr>
        <b/>
        <sz val="10"/>
        <color indexed="8"/>
        <rFont val="Calibri"/>
        <family val="2"/>
        <scheme val="minor"/>
      </rPr>
      <t>Denominador:</t>
    </r>
    <r>
      <rPr>
        <sz val="10"/>
        <color indexed="8"/>
        <rFont val="Calibri"/>
        <family val="2"/>
        <scheme val="minor"/>
      </rPr>
      <t xml:space="preserve"> Número total de mujeres jefas de familia existentes en el municipio*100</t>
    </r>
  </si>
  <si>
    <t>Formatos y/o solicitudes</t>
  </si>
  <si>
    <t>Tener coordinación con SEDESOL para implementar mecanismos para llevar a cabo la inscripción del programa.</t>
  </si>
  <si>
    <t>Desarrollo Social, Económico y Agropecuario</t>
  </si>
  <si>
    <t xml:space="preserve">PROGRAMA FONDO DE INFRAESTRUCTURA SOCIAL MUNICIPAL (FISM) </t>
  </si>
  <si>
    <r>
      <t xml:space="preserve"> Identificar, orientar y canalizar a las familias con escases de espacio digno hacia el programa público de apoyo de </t>
    </r>
    <r>
      <rPr>
        <b/>
        <sz val="10"/>
        <color theme="1"/>
        <rFont val="Calibri"/>
        <family val="2"/>
        <scheme val="minor"/>
      </rPr>
      <t>techo firme.</t>
    </r>
  </si>
  <si>
    <t>Porcentaje de beneficiarios de Techo Firme</t>
  </si>
  <si>
    <t>Número de apoyos de techos firmes otorgados a familias con escases.</t>
  </si>
  <si>
    <r>
      <rPr>
        <b/>
        <sz val="10"/>
        <color indexed="8"/>
        <rFont val="Calibri"/>
        <family val="2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familias beneficiadas del programa Techo Firme
</t>
    </r>
    <r>
      <rPr>
        <b/>
        <sz val="10"/>
        <color indexed="8"/>
        <rFont val="Calibri"/>
        <family val="2"/>
        <scheme val="minor"/>
      </rPr>
      <t>Denominador:</t>
    </r>
    <r>
      <rPr>
        <sz val="10"/>
        <color indexed="8"/>
        <rFont val="Calibri"/>
        <family val="2"/>
        <scheme val="minor"/>
      </rPr>
      <t xml:space="preserve"> Total de familias de escasos recursos censadas*100 </t>
    </r>
  </si>
  <si>
    <t>Cuis, Fotos, Expediente</t>
  </si>
  <si>
    <t>Que el solicitante cumpla con los requisitos establecidos en los lineamientos del FISM.</t>
  </si>
  <si>
    <r>
      <t xml:space="preserve"> Identificar, orientar y canalizar a las familias con escases de espacio digno hacia el programa público de apoyo de </t>
    </r>
    <r>
      <rPr>
        <b/>
        <sz val="10"/>
        <color theme="1"/>
        <rFont val="Calibri"/>
        <family val="2"/>
        <scheme val="minor"/>
      </rPr>
      <t>Piso firme.</t>
    </r>
  </si>
  <si>
    <t>Porcentaje de beneficiarios de Piso Firme</t>
  </si>
  <si>
    <t>Número de apoyos de pisos firmes de la vivienda otorgados a familias con escases.</t>
  </si>
  <si>
    <r>
      <rPr>
        <b/>
        <sz val="10"/>
        <color indexed="8"/>
        <rFont val="Calibri"/>
        <family val="2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familias beneficiadas del programa Piso Firme
</t>
    </r>
    <r>
      <rPr>
        <b/>
        <sz val="10"/>
        <color indexed="8"/>
        <rFont val="Calibri"/>
        <family val="2"/>
        <scheme val="minor"/>
      </rPr>
      <t>Denominador:</t>
    </r>
    <r>
      <rPr>
        <sz val="10"/>
        <color indexed="8"/>
        <rFont val="Calibri"/>
        <family val="2"/>
        <scheme val="minor"/>
      </rPr>
      <t xml:space="preserve"> Total de familias de escasos recursos censadas*100 </t>
    </r>
  </si>
  <si>
    <r>
      <t xml:space="preserve"> Identificar, orientar y canalizar a las familias con escases de espacio digno hacia el programa público de apoyo de</t>
    </r>
    <r>
      <rPr>
        <b/>
        <sz val="10"/>
        <color theme="1"/>
        <rFont val="Calibri"/>
        <family val="2"/>
        <scheme val="minor"/>
      </rPr>
      <t xml:space="preserve"> Calentadores solares</t>
    </r>
  </si>
  <si>
    <t>Porcentaje de beneficiarios de Calentadores Solares</t>
  </si>
  <si>
    <t>Número de apoyos de calentadores solares de la vivienda otorgados a familias con escases.</t>
  </si>
  <si>
    <r>
      <rPr>
        <b/>
        <sz val="10"/>
        <color indexed="8"/>
        <rFont val="Calibri"/>
        <family val="2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familias beneficiadas del programa de Calentadores solares                </t>
    </r>
    <r>
      <rPr>
        <b/>
        <sz val="10"/>
        <color indexed="8"/>
        <rFont val="Calibri"/>
        <family val="2"/>
        <scheme val="minor"/>
      </rPr>
      <t>Denominador:</t>
    </r>
    <r>
      <rPr>
        <sz val="10"/>
        <color indexed="8"/>
        <rFont val="Calibri"/>
        <family val="2"/>
        <scheme val="minor"/>
      </rPr>
      <t xml:space="preserve"> Total de familias de escasos recursos censadas*100 </t>
    </r>
  </si>
  <si>
    <r>
      <t xml:space="preserve"> Identificar, orientar y canalizar a las familias con escases de espacio digno hacia el programa público de apoyo de </t>
    </r>
    <r>
      <rPr>
        <b/>
        <sz val="10"/>
        <color theme="1"/>
        <rFont val="Calibri"/>
        <family val="2"/>
        <scheme val="minor"/>
      </rPr>
      <t>Cuartos Adicionales o Recamara para familias en hacinamiento  o escasos recursos</t>
    </r>
  </si>
  <si>
    <t>Porcentaje de beneficiarios de Cuartos Adicionales y recamaras</t>
  </si>
  <si>
    <t>Número de apoyos de cuartos adicionales o recamara de la vivienda otorgados a familias con escases.</t>
  </si>
  <si>
    <r>
      <rPr>
        <b/>
        <sz val="10"/>
        <color indexed="8"/>
        <rFont val="Calibri"/>
        <family val="2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familias beneficiadas del programa Cuartos adicionales y recamara
</t>
    </r>
    <r>
      <rPr>
        <b/>
        <sz val="10"/>
        <color indexed="8"/>
        <rFont val="Calibri"/>
        <family val="2"/>
        <scheme val="minor"/>
      </rPr>
      <t>Denominador:</t>
    </r>
    <r>
      <rPr>
        <sz val="10"/>
        <color indexed="8"/>
        <rFont val="Calibri"/>
        <family val="2"/>
        <scheme val="minor"/>
      </rPr>
      <t xml:space="preserve"> Total de familias de escasos recursos censadas*100 </t>
    </r>
  </si>
  <si>
    <r>
      <t xml:space="preserve"> Identificar, orientar y canalizar a las familias con escases de espacio digno hacia el programa público de apoyo de  </t>
    </r>
    <r>
      <rPr>
        <b/>
        <sz val="10"/>
        <color theme="1"/>
        <rFont val="Calibri"/>
        <family val="2"/>
        <scheme val="minor"/>
      </rPr>
      <t>Cuarto adicional para cocina</t>
    </r>
    <r>
      <rPr>
        <sz val="10"/>
        <color theme="1"/>
        <rFont val="Calibri"/>
        <family val="2"/>
        <scheme val="minor"/>
      </rPr>
      <t xml:space="preserve"> para familias en hacinamiento o escasos recursos</t>
    </r>
  </si>
  <si>
    <t>Porcentaje de beneficiarios de Cuarto adicional para cocina</t>
  </si>
  <si>
    <t>Número de apoyos de cuarto adicional para cocina de la vivienda otorgados a familias con escases.</t>
  </si>
  <si>
    <r>
      <rPr>
        <b/>
        <sz val="10"/>
        <color indexed="8"/>
        <rFont val="Calibri"/>
        <family val="2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familias beneficiadas del programa de cuerto adicional
</t>
    </r>
    <r>
      <rPr>
        <b/>
        <sz val="10"/>
        <color indexed="8"/>
        <rFont val="Calibri"/>
        <family val="2"/>
        <scheme val="minor"/>
      </rPr>
      <t>Denominador:</t>
    </r>
    <r>
      <rPr>
        <sz val="10"/>
        <color indexed="8"/>
        <rFont val="Calibri"/>
        <family val="2"/>
        <scheme val="minor"/>
      </rPr>
      <t xml:space="preserve"> Total de familias de escasos recursos censadas*100 </t>
    </r>
  </si>
  <si>
    <t xml:space="preserve"> Identificar, orientar y canalizar a las familias con escases de espacio digno hacia el programa público de apoyo de Cuarto adicional para  Baño a familias de escasos recursos</t>
  </si>
  <si>
    <t>Porcentaje de beneficiarios de Cuarto adicional para baño</t>
  </si>
  <si>
    <t>Número de apoyos de cuarto adicional para baño de la vivienda otorgados a familias con escases.</t>
  </si>
  <si>
    <r>
      <rPr>
        <b/>
        <sz val="10"/>
        <color indexed="8"/>
        <rFont val="Calibri"/>
        <family val="2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familias beneficiadas del programa cuarto adicional para baño
</t>
    </r>
    <r>
      <rPr>
        <b/>
        <sz val="10"/>
        <color indexed="8"/>
        <rFont val="Calibri"/>
        <family val="2"/>
        <scheme val="minor"/>
      </rPr>
      <t>Denominador:</t>
    </r>
    <r>
      <rPr>
        <sz val="10"/>
        <color indexed="8"/>
        <rFont val="Calibri"/>
        <family val="2"/>
        <scheme val="minor"/>
      </rPr>
      <t xml:space="preserve"> Total de familias de escasos recursos censadas*100 </t>
    </r>
  </si>
  <si>
    <t>PROGRAMA DE ESTÍMULOS A LA EDUCACIÓN BÁSICA</t>
  </si>
  <si>
    <t>Entregar Becas Estímulo a la Educación Básica</t>
  </si>
  <si>
    <t>Porcentaje de beneficiarios de Becas de Educación primaria</t>
  </si>
  <si>
    <t>Expresa el número de becas entregadas a niños de educación primaria que cumplen con los requisitos</t>
  </si>
  <si>
    <r>
      <rPr>
        <b/>
        <sz val="10"/>
        <rFont val="Calibri"/>
        <family val="2"/>
        <scheme val="minor"/>
      </rPr>
      <t>Numerador:</t>
    </r>
    <r>
      <rPr>
        <sz val="10"/>
        <rFont val="Calibri"/>
        <family val="2"/>
        <scheme val="minor"/>
      </rPr>
      <t xml:space="preserve"> Número de becas asignadas a niños
</t>
    </r>
    <r>
      <rPr>
        <b/>
        <sz val="10"/>
        <rFont val="Calibri"/>
        <family val="2"/>
        <scheme val="minor"/>
      </rPr>
      <t xml:space="preserve">Denominador: </t>
    </r>
    <r>
      <rPr>
        <sz val="10"/>
        <rFont val="Calibri"/>
        <family val="2"/>
        <scheme val="minor"/>
      </rPr>
      <t>Total de becas programadas.</t>
    </r>
  </si>
  <si>
    <t>Convocatorias, fotos, nómina del pago.</t>
  </si>
  <si>
    <t>Que los alumnos permanezcan y concluyan su educación primaria</t>
  </si>
  <si>
    <t>PROGRAMA DE SUFICIENCIA ALIMENTICIA</t>
  </si>
  <si>
    <t>Otorgamiento de despensas a través de un sistema de ahorro y a un precio más accesible.</t>
  </si>
  <si>
    <t>Expresa el número de beneficiarios de despensas</t>
  </si>
  <si>
    <r>
      <rPr>
        <b/>
        <sz val="10"/>
        <rFont val="Calibri"/>
        <family val="2"/>
        <scheme val="minor"/>
      </rPr>
      <t>Numerador:</t>
    </r>
    <r>
      <rPr>
        <sz val="10"/>
        <rFont val="Calibri"/>
        <family val="2"/>
        <scheme val="minor"/>
      </rPr>
      <t xml:space="preserve"> Número de despensas entregadas
</t>
    </r>
    <r>
      <rPr>
        <b/>
        <sz val="10"/>
        <rFont val="Calibri"/>
        <family val="2"/>
        <scheme val="minor"/>
      </rPr>
      <t xml:space="preserve">Denominador: </t>
    </r>
    <r>
      <rPr>
        <sz val="10"/>
        <rFont val="Calibri"/>
        <family val="2"/>
        <scheme val="minor"/>
      </rPr>
      <t>Total de despensas  programadas.</t>
    </r>
  </si>
  <si>
    <t>Relación de beneficiarios</t>
  </si>
  <si>
    <t>Generar un programa en el que el Municipio haga una aportación para contribuir en la economía familiar.</t>
  </si>
  <si>
    <t>Estratégico/
Eficiencia/
Mensual</t>
  </si>
  <si>
    <t>Huertos familiares y actividades de traspatio</t>
  </si>
  <si>
    <t xml:space="preserve">Porcentaje de beneficiarios  de huertos </t>
  </si>
  <si>
    <t>Muestra el número de beneficiarios del programa de huertos familiares</t>
  </si>
  <si>
    <r>
      <rPr>
        <b/>
        <sz val="10"/>
        <rFont val="Calibri"/>
        <family val="2"/>
        <scheme val="minor"/>
      </rPr>
      <t>Numerador:</t>
    </r>
    <r>
      <rPr>
        <sz val="10"/>
        <rFont val="Calibri"/>
        <family val="2"/>
        <scheme val="minor"/>
      </rPr>
      <t xml:space="preserve"> Número de huertos entregados
</t>
    </r>
    <r>
      <rPr>
        <b/>
        <sz val="10"/>
        <rFont val="Calibri"/>
        <family val="2"/>
        <scheme val="minor"/>
      </rPr>
      <t xml:space="preserve">Denominador: </t>
    </r>
    <r>
      <rPr>
        <sz val="10"/>
        <rFont val="Calibri"/>
        <family val="2"/>
        <scheme val="minor"/>
      </rPr>
      <t>Total de huertos programados.</t>
    </r>
  </si>
  <si>
    <t>Registro, fotos</t>
  </si>
  <si>
    <t>Coordinación con las Dependencia para la implementación de huertos familiares.</t>
  </si>
  <si>
    <t>Chicalote, La Escondida y Col. 28 de Abril</t>
  </si>
  <si>
    <t>PROGRAMA DE EMPLEO PARA TODAS Y TODOS</t>
  </si>
  <si>
    <t>Realización de ferias de empleo</t>
  </si>
  <si>
    <t>Número de ferias programadas para la Promoción del empleo en la juventud</t>
  </si>
  <si>
    <t xml:space="preserve">Numerador: Número de ferias realizadas
Denominador: Número de ferias programadas </t>
  </si>
  <si>
    <t xml:space="preserve">Archivo fotográfico </t>
  </si>
  <si>
    <t>Coordinación con las dependencias públicas y privadas</t>
  </si>
  <si>
    <t>Departamento de Desarrollo Económico</t>
  </si>
  <si>
    <t xml:space="preserve">Bolsa de empleo con atención al público en general </t>
  </si>
  <si>
    <t>Porcentaje de atendidos en la bolsa de empleo</t>
  </si>
  <si>
    <t>Muestra el número de personas que han sido atendidas en la bolsa de empleo</t>
  </si>
  <si>
    <t>Numerador: Número de personas entendidas 
Denominador: Total de personas atendidas</t>
  </si>
  <si>
    <t>Gestión/
Eficiencia/
Mensual</t>
  </si>
  <si>
    <t>Porcentaje de atendidos en la vinculación laboral México- Canadá</t>
  </si>
  <si>
    <t>Expresa el número de personas atendidas referente a la vinculación laboral con el país canadiense</t>
  </si>
  <si>
    <t xml:space="preserve">Numerador: Número de personas entendidas 
Denominador: total de vinculaciones*100 </t>
  </si>
  <si>
    <t>Gestionar proyectos de auto empleo con SAGARPA</t>
  </si>
  <si>
    <t>Porcentaje de proyectos de autoempleo</t>
  </si>
  <si>
    <t>Expresa el número de proyectos de autoempleo con la participación de SAGARPA</t>
  </si>
  <si>
    <r>
      <rPr>
        <b/>
        <sz val="10"/>
        <rFont val="Calibri"/>
        <family val="2"/>
        <scheme val="minor"/>
      </rPr>
      <t>Numerador:</t>
    </r>
    <r>
      <rPr>
        <sz val="10"/>
        <rFont val="Calibri"/>
        <family val="2"/>
        <scheme val="minor"/>
      </rPr>
      <t xml:space="preserve"> Cantidad de proyectos de autoempleo
</t>
    </r>
    <r>
      <rPr>
        <b/>
        <sz val="10"/>
        <rFont val="Calibri"/>
        <family val="2"/>
        <scheme val="minor"/>
      </rPr>
      <t>Denominador:</t>
    </r>
    <r>
      <rPr>
        <sz val="10"/>
        <rFont val="Calibri"/>
        <family val="2"/>
        <scheme val="minor"/>
      </rPr>
      <t xml:space="preserve"> Total de proyectos *100</t>
    </r>
  </si>
  <si>
    <t>Gestionar cursos de capacitación con becas</t>
  </si>
  <si>
    <t>Muestra el número de cursos que se realizan sobre capacitación en colaboración con SAGARPA</t>
  </si>
  <si>
    <r>
      <rPr>
        <b/>
        <sz val="10"/>
        <rFont val="Calibri"/>
        <family val="2"/>
        <scheme val="minor"/>
      </rPr>
      <t>Numerador:</t>
    </r>
    <r>
      <rPr>
        <sz val="10"/>
        <rFont val="Calibri"/>
        <family val="2"/>
        <scheme val="minor"/>
      </rPr>
      <t xml:space="preserve"> Número de cursos de capacitación
</t>
    </r>
    <r>
      <rPr>
        <b/>
        <sz val="10"/>
        <rFont val="Calibri"/>
        <family val="2"/>
        <scheme val="minor"/>
      </rPr>
      <t>Denominador:</t>
    </r>
    <r>
      <rPr>
        <sz val="10"/>
        <rFont val="Calibri"/>
        <family val="2"/>
        <scheme val="minor"/>
      </rPr>
      <t xml:space="preserve"> Total de cursos programados*100</t>
    </r>
  </si>
  <si>
    <t>PROGRAMA DE FONDO NACIONAL EMPRENDEDOR</t>
  </si>
  <si>
    <t>Proyecto integral de reactivación económica para  empresas del ramo textil</t>
  </si>
  <si>
    <t>Porcentaje de cumplimiento del proyecto</t>
  </si>
  <si>
    <t>Expresa el porcentaje de cumplimiento en el proyecto  integral de reactivación económica para el ramo textil</t>
  </si>
  <si>
    <r>
      <rPr>
        <b/>
        <sz val="10"/>
        <rFont val="Calibri"/>
        <family val="2"/>
        <scheme val="minor"/>
      </rPr>
      <t>Numerador:</t>
    </r>
    <r>
      <rPr>
        <sz val="10"/>
        <rFont val="Calibri"/>
        <family val="2"/>
        <scheme val="minor"/>
      </rPr>
      <t xml:space="preserve"> Número de proyecto integral realizado
</t>
    </r>
    <r>
      <rPr>
        <b/>
        <sz val="10"/>
        <rFont val="Calibri"/>
        <family val="2"/>
        <scheme val="minor"/>
      </rPr>
      <t>Denominador:</t>
    </r>
    <r>
      <rPr>
        <sz val="10"/>
        <rFont val="Calibri"/>
        <family val="2"/>
        <scheme val="minor"/>
      </rPr>
      <t xml:space="preserve"> Total de proyecto integral programados*100</t>
    </r>
  </si>
  <si>
    <t>Acreditar y subsanar perfiles de microempresarios y emprendedores en la plataforma</t>
  </si>
  <si>
    <t>Fortalecimiento a las empresas en tecnologías de información</t>
  </si>
  <si>
    <t>Porcentaje de empresas beneficiadas con el Fondo Nacional Emprendedor</t>
  </si>
  <si>
    <t>Muestra el número de empresas que se benefician con el Fondo Nacional Emprendedor</t>
  </si>
  <si>
    <r>
      <rPr>
        <b/>
        <sz val="10"/>
        <rFont val="Calibri"/>
        <family val="2"/>
        <scheme val="minor"/>
      </rPr>
      <t>Numerador:</t>
    </r>
    <r>
      <rPr>
        <sz val="10"/>
        <rFont val="Calibri"/>
        <family val="2"/>
        <scheme val="minor"/>
      </rPr>
      <t xml:space="preserve"> Número de empresas beneficiadas con el Fondo
</t>
    </r>
    <r>
      <rPr>
        <b/>
        <sz val="10"/>
        <rFont val="Calibri"/>
        <family val="2"/>
        <scheme val="minor"/>
      </rPr>
      <t>Denominador:</t>
    </r>
    <r>
      <rPr>
        <sz val="10"/>
        <rFont val="Calibri"/>
        <family val="2"/>
        <scheme val="minor"/>
      </rPr>
      <t xml:space="preserve"> Total de empresas inscritas para recibir el apoyo*100</t>
    </r>
  </si>
  <si>
    <t>Proyecto integral de reactivación económica para  agroindustrias</t>
  </si>
  <si>
    <t>Expresa el porcentaje de cumplimiento en el proyecto  integral de reactivación económica para agroindustrias</t>
  </si>
  <si>
    <t>PROGRAMA DE 3 x 1 APOYO PARA MIGRANTES</t>
  </si>
  <si>
    <t>Becas para familiares de migrantes</t>
  </si>
  <si>
    <t>Porcentaje de becas entregadas 3x1</t>
  </si>
  <si>
    <t xml:space="preserve">Muestra el número de becas para migrantes 3x1 entregadas </t>
  </si>
  <si>
    <r>
      <rPr>
        <b/>
        <sz val="10"/>
        <rFont val="Calibri"/>
        <family val="2"/>
        <scheme val="minor"/>
      </rPr>
      <t>Numerador:</t>
    </r>
    <r>
      <rPr>
        <sz val="10"/>
        <rFont val="Calibri"/>
        <family val="2"/>
        <scheme val="minor"/>
      </rPr>
      <t xml:space="preserve"> Número de becas entregadas
</t>
    </r>
    <r>
      <rPr>
        <b/>
        <sz val="10"/>
        <rFont val="Calibri"/>
        <family val="2"/>
        <scheme val="minor"/>
      </rPr>
      <t>Denominador:</t>
    </r>
    <r>
      <rPr>
        <sz val="10"/>
        <rFont val="Calibri"/>
        <family val="2"/>
        <scheme val="minor"/>
      </rPr>
      <t xml:space="preserve"> Total de becas 3x1 programadas*100</t>
    </r>
  </si>
  <si>
    <t>Conformación y validación de padrón, de acuerdo a las Reglas de Operación.</t>
  </si>
  <si>
    <t>PROGRAMA DE APOYO A LA ECONOMÍA FAMILIAR</t>
  </si>
  <si>
    <t>Jornada por la economía familiar</t>
  </si>
  <si>
    <t>Porcentaje de cumplimiento en la realización de la jornada por la economía</t>
  </si>
  <si>
    <t xml:space="preserve">Expresa el cumplimiento en la realización de la jornada </t>
  </si>
  <si>
    <r>
      <rPr>
        <b/>
        <sz val="10"/>
        <rFont val="Calibri"/>
        <family val="2"/>
        <scheme val="minor"/>
      </rPr>
      <t>Numerador:</t>
    </r>
    <r>
      <rPr>
        <sz val="10"/>
        <rFont val="Calibri"/>
        <family val="2"/>
        <scheme val="minor"/>
      </rPr>
      <t xml:space="preserve"> Número de jornadas por la economía familiar realizadas
</t>
    </r>
    <r>
      <rPr>
        <b/>
        <sz val="10"/>
        <rFont val="Calibri"/>
        <family val="2"/>
        <scheme val="minor"/>
      </rPr>
      <t>Denominador:</t>
    </r>
    <r>
      <rPr>
        <sz val="10"/>
        <rFont val="Calibri"/>
        <family val="2"/>
        <scheme val="minor"/>
      </rPr>
      <t xml:space="preserve"> Total de jornadas por la economía familiar programadas*100</t>
    </r>
  </si>
  <si>
    <t>Coordinación con CONDUSEF</t>
  </si>
  <si>
    <t>PROGRAMA DE FORTALECIMIENTO DEL ÁREA DE DESARROLLO ECONÓMICO</t>
  </si>
  <si>
    <t>Porcentaje de reuniones con dependencias y municipios</t>
  </si>
  <si>
    <t>Promover el intercambio de experiencias en el área con dependencias y municipios</t>
  </si>
  <si>
    <r>
      <rPr>
        <b/>
        <sz val="10"/>
        <rFont val="Calibri"/>
        <family val="2"/>
        <scheme val="minor"/>
      </rPr>
      <t>Numerador:</t>
    </r>
    <r>
      <rPr>
        <sz val="10"/>
        <rFont val="Calibri"/>
        <family val="2"/>
        <scheme val="minor"/>
      </rPr>
      <t xml:space="preserve"> Número de reuniones realizadas
</t>
    </r>
    <r>
      <rPr>
        <b/>
        <sz val="10"/>
        <rFont val="Calibri"/>
        <family val="2"/>
        <scheme val="minor"/>
      </rPr>
      <t>Denominador:</t>
    </r>
    <r>
      <rPr>
        <sz val="10"/>
        <rFont val="Calibri"/>
        <family val="2"/>
        <scheme val="minor"/>
      </rPr>
      <t xml:space="preserve"> Total de reuniones programadas*100</t>
    </r>
  </si>
  <si>
    <t>Gestionar con dependencias</t>
  </si>
  <si>
    <t>Todos los Municipios del Estado de Aguascalientes</t>
  </si>
  <si>
    <t>VENTANILLA ÚNICA DE GESTIÓN EMPRESARIAL</t>
  </si>
  <si>
    <t>Asesoría a Mipymes en busca de financiamientos</t>
  </si>
  <si>
    <t>Porcentaje de personas atendidas para la asesoría a Mipymes</t>
  </si>
  <si>
    <t>Proporcionar al ciudadano emprendedor y empresario, servicios de apertura rápida y asesoría en el tema</t>
  </si>
  <si>
    <r>
      <rPr>
        <b/>
        <sz val="10"/>
        <rFont val="Calibri"/>
        <family val="2"/>
        <scheme val="minor"/>
      </rPr>
      <t>Numerador:</t>
    </r>
    <r>
      <rPr>
        <sz val="10"/>
        <rFont val="Calibri"/>
        <family val="2"/>
        <scheme val="minor"/>
      </rPr>
      <t xml:space="preserve"> Número de personas atendidas para asesoría
</t>
    </r>
    <r>
      <rPr>
        <b/>
        <sz val="10"/>
        <rFont val="Calibri"/>
        <family val="2"/>
        <scheme val="minor"/>
      </rPr>
      <t>Denominador:</t>
    </r>
    <r>
      <rPr>
        <sz val="10"/>
        <rFont val="Calibri"/>
        <family val="2"/>
        <scheme val="minor"/>
      </rPr>
      <t xml:space="preserve"> Total de personas programadas*100</t>
    </r>
  </si>
  <si>
    <t>Coordinación con Dependencias internos y externos</t>
  </si>
  <si>
    <t>Asesoría sobre el Sistema de apertura rápida de empresas (SARE)</t>
  </si>
  <si>
    <t>Asesoría a emprendedores para tramites ante el SAT</t>
  </si>
  <si>
    <t>Porcentaje de personas atendidas para la asesoría SAT</t>
  </si>
  <si>
    <t>PROGRAMA DE ACERCAMIENTO CON EMPRESAS</t>
  </si>
  <si>
    <t>Gestionar y realizar visitas a empresas del Municipio</t>
  </si>
  <si>
    <t>Porcentaje de visitas a empresas  del Municipio</t>
  </si>
  <si>
    <t>Expresa el número de visitas realizadas a las empresas del Municipio</t>
  </si>
  <si>
    <r>
      <rPr>
        <b/>
        <sz val="10"/>
        <rFont val="Calibri"/>
        <family val="2"/>
        <scheme val="minor"/>
      </rPr>
      <t>Numerador:</t>
    </r>
    <r>
      <rPr>
        <sz val="10"/>
        <rFont val="Calibri"/>
        <family val="2"/>
        <scheme val="minor"/>
      </rPr>
      <t xml:space="preserve"> número de empresas visitadas
</t>
    </r>
    <r>
      <rPr>
        <b/>
        <sz val="10"/>
        <rFont val="Calibri"/>
        <family val="2"/>
        <scheme val="minor"/>
      </rPr>
      <t xml:space="preserve">Denominador: </t>
    </r>
    <r>
      <rPr>
        <sz val="10"/>
        <rFont val="Calibri"/>
        <family val="2"/>
        <scheme val="minor"/>
      </rPr>
      <t>total de empresas del municipio*100</t>
    </r>
  </si>
  <si>
    <t>coordinación con área de Recursos Humanos de  las empresas del Municipio</t>
  </si>
  <si>
    <t>PROGRAMA DE DIFUSIÓN DE PROGRAMAS SAGARPA, SEDRAE Y REFORMA AGRARIA</t>
  </si>
  <si>
    <t xml:space="preserve">Convocatoria de los Consejos Municipales </t>
  </si>
  <si>
    <t>Llevar a cabo reuniones con el objetivo de promover y difundir los programas Federales, Estatales y Municipales</t>
  </si>
  <si>
    <t>Oficios/fotos</t>
  </si>
  <si>
    <t>Acercamiento a productores con Dependencias Estatales</t>
  </si>
  <si>
    <t>Departamento de Desarrollo Agropecuario</t>
  </si>
  <si>
    <t>ORGANIZACIÓN SOCIAL</t>
  </si>
  <si>
    <t>Convocatoria a las Reuniones del Consejo de Desarrollo Municipal</t>
  </si>
  <si>
    <t xml:space="preserve">Convocar a los consejeros para la toma de decisiones y acuerdos </t>
  </si>
  <si>
    <t>Fotos, convocatoria</t>
  </si>
  <si>
    <t>Gestión/
Eficiencia/
Cuatrimestral</t>
  </si>
  <si>
    <t>Departamento de Concertación Social</t>
  </si>
  <si>
    <t>Conformación de Comités de obra</t>
  </si>
  <si>
    <r>
      <rPr>
        <b/>
        <sz val="10"/>
        <rFont val="Calibri"/>
        <family val="2"/>
        <scheme val="minor"/>
      </rPr>
      <t>Numerador:</t>
    </r>
    <r>
      <rPr>
        <sz val="10"/>
        <rFont val="Calibri"/>
        <family val="2"/>
        <scheme val="minor"/>
      </rPr>
      <t xml:space="preserve"> número de comités conformados
</t>
    </r>
    <r>
      <rPr>
        <b/>
        <sz val="10"/>
        <rFont val="Calibri"/>
        <family val="2"/>
        <scheme val="minor"/>
      </rPr>
      <t xml:space="preserve">Denominador: </t>
    </r>
    <r>
      <rPr>
        <sz val="10"/>
        <rFont val="Calibri"/>
        <family val="2"/>
        <scheme val="minor"/>
      </rPr>
      <t>total de obras programadas*100</t>
    </r>
  </si>
  <si>
    <t>Tener la participación cercana de la ciudadanía para la supervisión de la sobras que se llevan a cabo en el Municipio</t>
  </si>
  <si>
    <t>Conformación de comités de Participación Social del Programa FISMDF</t>
  </si>
  <si>
    <r>
      <rPr>
        <b/>
        <sz val="10"/>
        <rFont val="Calibri"/>
        <family val="2"/>
        <scheme val="minor"/>
      </rPr>
      <t>Numerador:</t>
    </r>
    <r>
      <rPr>
        <sz val="10"/>
        <rFont val="Calibri"/>
        <family val="2"/>
        <scheme val="minor"/>
      </rPr>
      <t xml:space="preserve"> número de comités conformados
</t>
    </r>
    <r>
      <rPr>
        <b/>
        <sz val="10"/>
        <rFont val="Calibri"/>
        <family val="2"/>
        <scheme val="minor"/>
      </rPr>
      <t xml:space="preserve">Denominador: </t>
    </r>
    <r>
      <rPr>
        <sz val="10"/>
        <rFont val="Calibri"/>
        <family val="2"/>
        <scheme val="minor"/>
      </rPr>
      <t>total de comités  programados*100</t>
    </r>
  </si>
  <si>
    <t>Anual 2017</t>
  </si>
  <si>
    <t>ACCIONES 2017</t>
  </si>
  <si>
    <t>ACCIONES 2018</t>
  </si>
  <si>
    <t>SUFICIENCIA ALIMENTICIA</t>
  </si>
  <si>
    <t>Otorgar despensas a población en condiciones de vulnerabilidad.</t>
  </si>
  <si>
    <t>ACCIONES 2019</t>
  </si>
  <si>
    <t>-</t>
  </si>
  <si>
    <t>Anual 2018</t>
  </si>
  <si>
    <t>Anual 2019</t>
  </si>
  <si>
    <t xml:space="preserve">EMPLEO PARA TODAS Y TODOS </t>
  </si>
  <si>
    <t xml:space="preserve">FOMENTO AL AUTOEMPLEO </t>
  </si>
  <si>
    <t xml:space="preserve">BECAS DE CAPACITACIÓN </t>
  </si>
  <si>
    <t xml:space="preserve">FONDO NACIONAL EMPRENDEDOR </t>
  </si>
  <si>
    <t xml:space="preserve">3 x 1 APOYO A MIGRANTES </t>
  </si>
  <si>
    <t xml:space="preserve">APOYO A LA ECONOMÍA FAMILIAR </t>
  </si>
  <si>
    <t xml:space="preserve">PROMOCIÓN DE MICROEMPRESAS </t>
  </si>
  <si>
    <t xml:space="preserve">FORTALECIMIENTO DEL ÁREA DE DESARROLLO ECONÓMICO </t>
  </si>
  <si>
    <t xml:space="preserve">APOYO A LAS MICRO, PEQUEÑAS Y MEDIANAS EMPRESAS </t>
  </si>
  <si>
    <t xml:space="preserve">ACERCAMIENTO CON EMPRESAS </t>
  </si>
  <si>
    <t xml:space="preserve">PROGRAMA PARA LA INSTALACIÓN DE UN CENTRO PRODUCTIVO </t>
  </si>
  <si>
    <t xml:space="preserve">REQUERIMIENTO DE MANO DE OBRA DE LAS EMPRESAS DEL MUNICIPIO </t>
  </si>
  <si>
    <t xml:space="preserve">ASESORIA TECNICA Y CAPACITACIÓN PARA LA AUTOCONSTRUCCIÓN </t>
  </si>
  <si>
    <t xml:space="preserve">PADRÓN DE EMPRESAS DEL MUNICIPIO </t>
  </si>
  <si>
    <t xml:space="preserve">COMPETENCIAS LABORALES EN LAS EMPRESAS </t>
  </si>
  <si>
    <t xml:space="preserve">CONVENIOS ENTRE EMPRESAS CECyTEA E INSTITUCIONES DE NIVEL SUPERIOR </t>
  </si>
  <si>
    <t xml:space="preserve">DESARROLLO TURÍSTICO, CULTURAL E HISTÓRICO DEL MUNICIPIO </t>
  </si>
  <si>
    <t xml:space="preserve">CONCERTACIÓN Y SEGUIMIENTO DE OBRA PÚBLICA </t>
  </si>
  <si>
    <r>
      <t xml:space="preserve"> Identificar, orientar y canalizar a las familias con escases de espacio digno hacia el programa público de apoyo de </t>
    </r>
    <r>
      <rPr>
        <b/>
        <sz val="8"/>
        <color theme="1"/>
        <rFont val="Calibri"/>
        <family val="2"/>
        <scheme val="minor"/>
      </rPr>
      <t>techo firme.</t>
    </r>
  </si>
  <si>
    <r>
      <t xml:space="preserve"> Identificar, orientar y canalizar a las familias con escases de espacio digno hacia el programa público de apoyo de </t>
    </r>
    <r>
      <rPr>
        <b/>
        <sz val="8"/>
        <color theme="1"/>
        <rFont val="Calibri"/>
        <family val="2"/>
        <scheme val="minor"/>
      </rPr>
      <t>Piso firme.</t>
    </r>
  </si>
  <si>
    <r>
      <t xml:space="preserve"> Identificar, orientar y canalizar a las familias con escases de espacio digno hacia el programa público de apoyo de</t>
    </r>
    <r>
      <rPr>
        <b/>
        <sz val="8"/>
        <color theme="1"/>
        <rFont val="Calibri"/>
        <family val="2"/>
        <scheme val="minor"/>
      </rPr>
      <t xml:space="preserve"> Calentadores solares</t>
    </r>
  </si>
  <si>
    <r>
      <t xml:space="preserve"> Identificar, orientar y canalizar a las familias con escases de espacio digno hacia el programa público de apoyo de </t>
    </r>
    <r>
      <rPr>
        <b/>
        <sz val="8"/>
        <color theme="1"/>
        <rFont val="Calibri"/>
        <family val="2"/>
        <scheme val="minor"/>
      </rPr>
      <t>Cuartos Adicionales o Recamara para familias en hacinamiento  o escasos recursos</t>
    </r>
  </si>
  <si>
    <r>
      <t xml:space="preserve"> Identificar, orientar y canalizar a las familias con escases de espacio digno hacia el programa público de apoyo de  </t>
    </r>
    <r>
      <rPr>
        <b/>
        <sz val="8"/>
        <color theme="1"/>
        <rFont val="Calibri"/>
        <family val="2"/>
        <scheme val="minor"/>
      </rPr>
      <t>Cuarto adicional para cocina</t>
    </r>
    <r>
      <rPr>
        <sz val="8"/>
        <color theme="1"/>
        <rFont val="Calibri"/>
        <family val="2"/>
        <scheme val="minor"/>
      </rPr>
      <t xml:space="preserve"> para familias en hacinamiento o escasos recursos</t>
    </r>
  </si>
  <si>
    <t>Actualización y conformación de comités de obra</t>
  </si>
  <si>
    <r>
      <t xml:space="preserve"> Identificar, orientar y canalizar a las familias con escases de espacio digno hacia el programa público de apoyo de </t>
    </r>
    <r>
      <rPr>
        <b/>
        <sz val="10"/>
        <color theme="1"/>
        <rFont val="Calibri"/>
        <family val="2"/>
        <scheme val="minor"/>
      </rPr>
      <t>Cuarto adicional para  Baño</t>
    </r>
    <r>
      <rPr>
        <sz val="10"/>
        <color theme="1"/>
        <rFont val="Calibri"/>
        <family val="2"/>
        <scheme val="minor"/>
      </rPr>
      <t xml:space="preserve"> a familias de escasos recursos</t>
    </r>
  </si>
  <si>
    <t>ALINEACION AL PLAN MUNICIPAL DE DESARROLLO</t>
  </si>
  <si>
    <t>EJE 2 TEMA 8</t>
  </si>
  <si>
    <t>EJE 4 TEMA 16</t>
  </si>
  <si>
    <t>EJE 2 TEMA 4</t>
  </si>
  <si>
    <t>EJE TEMA 8</t>
  </si>
  <si>
    <t>EJE 5 TEMA 20</t>
  </si>
  <si>
    <t>EJE 5 TEMA 19</t>
  </si>
  <si>
    <t>EJE 2 TEMA 5</t>
  </si>
  <si>
    <t>EJE 2 TEMA 9</t>
  </si>
  <si>
    <t>EJE 1 TEMA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</si>
</sst>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FFFF0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sz val="7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EA94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4DD15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23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1">
    <xf numFmtId="0" fontId="0" fillId="0" borderId="0" xfId="0"/>
    <xf numFmtId="0" fontId="2" fillId="0" borderId="0" xfId="0" applyFont="1"/>
    <xf numFmtId="1" fontId="0" fillId="0" borderId="0" xfId="0" applyNumberFormat="1" applyAlignment="1">
      <alignment horizontal="center"/>
    </xf>
    <xf numFmtId="0" fontId="0" fillId="0" borderId="0" xfId="0" applyFont="1"/>
    <xf numFmtId="0" fontId="0" fillId="0" borderId="0" xfId="0" applyFont="1" applyFill="1"/>
    <xf numFmtId="0" fontId="0" fillId="0" borderId="0" xfId="0" applyFill="1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 vertical="center"/>
    </xf>
    <xf numFmtId="0" fontId="0" fillId="10" borderId="0" xfId="0" applyFill="1"/>
    <xf numFmtId="0" fontId="0" fillId="10" borderId="0" xfId="0" applyFill="1" applyBorder="1"/>
    <xf numFmtId="0" fontId="4" fillId="3" borderId="17" xfId="0" applyFont="1" applyFill="1" applyBorder="1" applyAlignment="1">
      <alignment horizontal="center" vertical="center" wrapText="1"/>
    </xf>
    <xf numFmtId="0" fontId="6" fillId="11" borderId="0" xfId="0" applyFont="1" applyFill="1"/>
    <xf numFmtId="0" fontId="6" fillId="11" borderId="0" xfId="0" applyFont="1" applyFill="1" applyAlignment="1">
      <alignment horizontal="center"/>
    </xf>
    <xf numFmtId="1" fontId="6" fillId="11" borderId="0" xfId="0" applyNumberFormat="1" applyFont="1" applyFill="1" applyAlignment="1">
      <alignment horizontal="center"/>
    </xf>
    <xf numFmtId="0" fontId="8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164" fontId="9" fillId="0" borderId="2" xfId="0" applyNumberFormat="1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164" fontId="9" fillId="0" borderId="2" xfId="0" applyNumberFormat="1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6" fillId="0" borderId="0" xfId="0" applyFont="1" applyFill="1"/>
    <xf numFmtId="0" fontId="0" fillId="0" borderId="0" xfId="0" applyFont="1" applyFill="1" applyAlignment="1">
      <alignment vertical="center"/>
    </xf>
    <xf numFmtId="0" fontId="9" fillId="0" borderId="2" xfId="0" applyFont="1" applyBorder="1" applyAlignment="1">
      <alignment horizontal="justify" vertical="top"/>
    </xf>
    <xf numFmtId="0" fontId="9" fillId="0" borderId="2" xfId="0" applyFont="1" applyBorder="1"/>
    <xf numFmtId="0" fontId="9" fillId="0" borderId="2" xfId="0" applyFont="1" applyBorder="1" applyAlignment="1">
      <alignment vertical="top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1" fontId="9" fillId="0" borderId="2" xfId="0" applyNumberFormat="1" applyFont="1" applyBorder="1" applyAlignment="1">
      <alignment horizontal="center"/>
    </xf>
    <xf numFmtId="0" fontId="8" fillId="0" borderId="2" xfId="0" applyFont="1" applyBorder="1"/>
    <xf numFmtId="9" fontId="9" fillId="0" borderId="2" xfId="0" applyNumberFormat="1" applyFont="1" applyBorder="1"/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/>
    <xf numFmtId="0" fontId="13" fillId="0" borderId="2" xfId="0" applyFont="1" applyFill="1" applyBorder="1" applyAlignment="1">
      <alignment vertical="top"/>
    </xf>
    <xf numFmtId="164" fontId="9" fillId="0" borderId="2" xfId="0" applyNumberFormat="1" applyFont="1" applyBorder="1" applyAlignment="1">
      <alignment horizontal="right" vertical="top" wrapText="1"/>
    </xf>
    <xf numFmtId="0" fontId="9" fillId="0" borderId="15" xfId="0" applyFont="1" applyBorder="1"/>
    <xf numFmtId="1" fontId="9" fillId="0" borderId="2" xfId="0" applyNumberFormat="1" applyFont="1" applyBorder="1" applyAlignment="1">
      <alignment horizontal="center" vertical="top" wrapText="1"/>
    </xf>
    <xf numFmtId="0" fontId="13" fillId="0" borderId="2" xfId="0" applyNumberFormat="1" applyFont="1" applyFill="1" applyBorder="1" applyAlignment="1">
      <alignment horizontal="right" vertical="top" wrapText="1"/>
    </xf>
    <xf numFmtId="3" fontId="9" fillId="0" borderId="2" xfId="0" applyNumberFormat="1" applyFont="1" applyFill="1" applyBorder="1" applyAlignment="1">
      <alignment horizontal="right" vertical="top" wrapText="1"/>
    </xf>
    <xf numFmtId="164" fontId="9" fillId="0" borderId="2" xfId="0" applyNumberFormat="1" applyFont="1" applyFill="1" applyBorder="1" applyAlignment="1">
      <alignment horizontal="right" vertical="top" wrapText="1"/>
    </xf>
    <xf numFmtId="0" fontId="9" fillId="0" borderId="15" xfId="0" applyFont="1" applyFill="1" applyBorder="1"/>
    <xf numFmtId="0" fontId="9" fillId="0" borderId="2" xfId="0" applyFont="1" applyFill="1" applyBorder="1" applyAlignment="1">
      <alignment horizontal="justify" vertical="top"/>
    </xf>
    <xf numFmtId="0" fontId="9" fillId="0" borderId="15" xfId="0" applyFont="1" applyFill="1" applyBorder="1" applyAlignment="1">
      <alignment wrapText="1"/>
    </xf>
    <xf numFmtId="164" fontId="13" fillId="0" borderId="2" xfId="0" applyNumberFormat="1" applyFont="1" applyFill="1" applyBorder="1" applyAlignment="1">
      <alignment horizontal="right" vertical="top" wrapText="1"/>
    </xf>
    <xf numFmtId="0" fontId="9" fillId="0" borderId="2" xfId="0" applyNumberFormat="1" applyFont="1" applyFill="1" applyBorder="1" applyAlignment="1">
      <alignment horizontal="right" vertical="top" wrapText="1"/>
    </xf>
    <xf numFmtId="1" fontId="9" fillId="0" borderId="2" xfId="0" applyNumberFormat="1" applyFont="1" applyFill="1" applyBorder="1" applyAlignment="1">
      <alignment horizontal="center" vertical="top" wrapText="1"/>
    </xf>
    <xf numFmtId="4" fontId="9" fillId="0" borderId="2" xfId="0" applyNumberFormat="1" applyFont="1" applyBorder="1" applyAlignment="1">
      <alignment horizontal="right" vertical="top" wrapText="1"/>
    </xf>
    <xf numFmtId="0" fontId="9" fillId="0" borderId="2" xfId="0" applyNumberFormat="1" applyFont="1" applyBorder="1" applyAlignment="1">
      <alignment horizontal="right" vertical="top" wrapText="1"/>
    </xf>
    <xf numFmtId="4" fontId="9" fillId="0" borderId="2" xfId="0" applyNumberFormat="1" applyFont="1" applyFill="1" applyBorder="1" applyAlignment="1">
      <alignment horizontal="right" vertical="top" wrapText="1"/>
    </xf>
    <xf numFmtId="3" fontId="9" fillId="0" borderId="2" xfId="0" applyNumberFormat="1" applyFont="1" applyBorder="1" applyAlignment="1">
      <alignment horizontal="right" vertical="top" wrapText="1"/>
    </xf>
    <xf numFmtId="9" fontId="9" fillId="0" borderId="2" xfId="1" applyFont="1" applyBorder="1" applyAlignment="1">
      <alignment horizontal="right" vertical="top" wrapText="1"/>
    </xf>
    <xf numFmtId="0" fontId="14" fillId="0" borderId="2" xfId="0" applyFont="1" applyFill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right" vertical="top" wrapText="1"/>
    </xf>
    <xf numFmtId="0" fontId="13" fillId="0" borderId="2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justify" vertical="top"/>
    </xf>
    <xf numFmtId="0" fontId="8" fillId="0" borderId="2" xfId="0" applyFont="1" applyBorder="1" applyAlignment="1">
      <alignment wrapText="1"/>
    </xf>
    <xf numFmtId="0" fontId="9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top" wrapText="1"/>
    </xf>
    <xf numFmtId="0" fontId="9" fillId="0" borderId="2" xfId="0" applyFont="1" applyFill="1" applyBorder="1" applyAlignment="1">
      <alignment vertical="top"/>
    </xf>
    <xf numFmtId="0" fontId="9" fillId="0" borderId="15" xfId="0" applyFont="1" applyFill="1" applyBorder="1" applyAlignment="1">
      <alignment vertical="top"/>
    </xf>
    <xf numFmtId="0" fontId="0" fillId="0" borderId="2" xfId="0" applyFill="1" applyBorder="1"/>
    <xf numFmtId="0" fontId="4" fillId="0" borderId="23" xfId="0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2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9" fontId="9" fillId="0" borderId="2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vertical="center" wrapText="1"/>
    </xf>
    <xf numFmtId="1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justify" vertical="center"/>
    </xf>
    <xf numFmtId="1" fontId="9" fillId="0" borderId="2" xfId="0" applyNumberFormat="1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/>
    </xf>
    <xf numFmtId="9" fontId="9" fillId="0" borderId="2" xfId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1" fontId="9" fillId="0" borderId="2" xfId="1" applyNumberFormat="1" applyFont="1" applyFill="1" applyBorder="1" applyAlignment="1">
      <alignment horizontal="center" vertical="center" wrapText="1"/>
    </xf>
    <xf numFmtId="9" fontId="9" fillId="0" borderId="2" xfId="1" applyFont="1" applyBorder="1" applyAlignment="1">
      <alignment horizontal="center" vertical="center"/>
    </xf>
    <xf numFmtId="9" fontId="9" fillId="0" borderId="2" xfId="1" applyFont="1" applyFill="1" applyBorder="1" applyAlignment="1">
      <alignment horizontal="center" vertical="center"/>
    </xf>
    <xf numFmtId="3" fontId="9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9" fontId="2" fillId="0" borderId="3" xfId="0" applyNumberFormat="1" applyFont="1" applyBorder="1" applyAlignment="1">
      <alignment horizontal="center" vertical="top" wrapText="1"/>
    </xf>
    <xf numFmtId="0" fontId="5" fillId="0" borderId="17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top"/>
    </xf>
    <xf numFmtId="164" fontId="13" fillId="0" borderId="2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top"/>
    </xf>
    <xf numFmtId="0" fontId="9" fillId="0" borderId="23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/>
    <xf numFmtId="0" fontId="9" fillId="0" borderId="2" xfId="0" applyFont="1" applyFill="1" applyBorder="1" applyAlignment="1">
      <alignment horizontal="left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10" fontId="9" fillId="0" borderId="2" xfId="0" applyNumberFormat="1" applyFont="1" applyFill="1" applyBorder="1" applyAlignment="1">
      <alignment horizontal="center" vertical="center"/>
    </xf>
    <xf numFmtId="165" fontId="9" fillId="0" borderId="2" xfId="0" applyNumberFormat="1" applyFont="1" applyFill="1" applyBorder="1" applyAlignment="1">
      <alignment horizontal="center" vertical="center"/>
    </xf>
    <xf numFmtId="0" fontId="13" fillId="12" borderId="2" xfId="0" applyNumberFormat="1" applyFont="1" applyFill="1" applyBorder="1" applyAlignment="1">
      <alignment horizontal="center" vertical="center" wrapText="1"/>
    </xf>
    <xf numFmtId="9" fontId="9" fillId="12" borderId="2" xfId="0" applyNumberFormat="1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165" fontId="9" fillId="12" borderId="2" xfId="0" applyNumberFormat="1" applyFont="1" applyFill="1" applyBorder="1" applyAlignment="1">
      <alignment horizontal="center" vertical="center"/>
    </xf>
    <xf numFmtId="10" fontId="9" fillId="0" borderId="2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0" fontId="7" fillId="11" borderId="0" xfId="0" applyFont="1" applyFill="1" applyAlignment="1">
      <alignment horizontal="center"/>
    </xf>
    <xf numFmtId="0" fontId="5" fillId="7" borderId="17" xfId="0" applyFont="1" applyFill="1" applyBorder="1" applyAlignment="1">
      <alignment horizontal="center" vertical="center"/>
    </xf>
    <xf numFmtId="0" fontId="21" fillId="13" borderId="14" xfId="0" applyFont="1" applyFill="1" applyBorder="1" applyAlignment="1">
      <alignment horizontal="center" vertical="center"/>
    </xf>
    <xf numFmtId="0" fontId="21" fillId="13" borderId="2" xfId="0" applyFont="1" applyFill="1" applyBorder="1" applyAlignment="1">
      <alignment horizontal="center" vertical="center"/>
    </xf>
    <xf numFmtId="0" fontId="21" fillId="13" borderId="2" xfId="0" applyFont="1" applyFill="1" applyBorder="1" applyAlignment="1">
      <alignment horizontal="center"/>
    </xf>
    <xf numFmtId="0" fontId="8" fillId="13" borderId="16" xfId="0" applyFont="1" applyFill="1" applyBorder="1" applyAlignment="1">
      <alignment horizontal="center" vertical="center"/>
    </xf>
    <xf numFmtId="0" fontId="8" fillId="13" borderId="17" xfId="0" applyFont="1" applyFill="1" applyBorder="1" applyAlignment="1">
      <alignment horizontal="center" vertical="center"/>
    </xf>
    <xf numFmtId="0" fontId="8" fillId="13" borderId="17" xfId="0" applyFont="1" applyFill="1" applyBorder="1" applyAlignment="1">
      <alignment horizontal="center" vertical="center" wrapText="1"/>
    </xf>
    <xf numFmtId="0" fontId="8" fillId="13" borderId="18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vertical="top" wrapText="1"/>
    </xf>
    <xf numFmtId="0" fontId="0" fillId="0" borderId="2" xfId="0" applyBorder="1"/>
    <xf numFmtId="0" fontId="0" fillId="0" borderId="15" xfId="0" applyBorder="1"/>
    <xf numFmtId="0" fontId="0" fillId="0" borderId="3" xfId="0" applyBorder="1"/>
    <xf numFmtId="0" fontId="22" fillId="13" borderId="2" xfId="0" applyFont="1" applyFill="1" applyBorder="1" applyAlignment="1">
      <alignment horizontal="left" vertical="top" wrapText="1"/>
    </xf>
    <xf numFmtId="0" fontId="23" fillId="0" borderId="26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23" fillId="0" borderId="2" xfId="0" applyFont="1" applyBorder="1" applyAlignment="1">
      <alignment horizontal="left" vertical="top"/>
    </xf>
    <xf numFmtId="2" fontId="23" fillId="0" borderId="2" xfId="0" applyNumberFormat="1" applyFont="1" applyBorder="1" applyAlignment="1">
      <alignment horizontal="left" vertical="top"/>
    </xf>
    <xf numFmtId="0" fontId="0" fillId="14" borderId="2" xfId="0" applyFill="1" applyBorder="1" applyAlignment="1">
      <alignment horizontal="left" vertical="top"/>
    </xf>
    <xf numFmtId="2" fontId="0" fillId="0" borderId="2" xfId="0" applyNumberFormat="1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0" xfId="0" applyAlignment="1">
      <alignment horizontal="left" vertical="top"/>
    </xf>
    <xf numFmtId="2" fontId="2" fillId="0" borderId="2" xfId="0" applyNumberFormat="1" applyFont="1" applyBorder="1" applyAlignment="1">
      <alignment horizontal="left" vertical="top"/>
    </xf>
    <xf numFmtId="2" fontId="0" fillId="0" borderId="20" xfId="0" applyNumberFormat="1" applyBorder="1" applyAlignment="1">
      <alignment horizontal="left" vertical="top"/>
    </xf>
    <xf numFmtId="0" fontId="0" fillId="14" borderId="2" xfId="0" applyFill="1" applyBorder="1"/>
    <xf numFmtId="0" fontId="23" fillId="0" borderId="27" xfId="0" applyFont="1" applyBorder="1" applyAlignment="1">
      <alignment horizontal="left" vertical="top" wrapText="1"/>
    </xf>
    <xf numFmtId="2" fontId="2" fillId="0" borderId="2" xfId="0" applyNumberFormat="1" applyFont="1" applyBorder="1" applyAlignment="1">
      <alignment horizontal="left" vertical="top" wrapText="1"/>
    </xf>
    <xf numFmtId="0" fontId="23" fillId="12" borderId="27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23" fillId="0" borderId="28" xfId="0" applyFont="1" applyBorder="1" applyAlignment="1">
      <alignment horizontal="left" vertical="top" wrapText="1"/>
    </xf>
    <xf numFmtId="0" fontId="22" fillId="0" borderId="2" xfId="0" applyFont="1" applyBorder="1" applyAlignment="1">
      <alignment horizontal="left" vertical="top" wrapText="1"/>
    </xf>
    <xf numFmtId="164" fontId="0" fillId="0" borderId="2" xfId="0" applyNumberForma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24" fillId="0" borderId="2" xfId="0" applyFont="1" applyBorder="1" applyAlignment="1">
      <alignment horizontal="left" vertical="top" wrapText="1"/>
    </xf>
    <xf numFmtId="2" fontId="2" fillId="0" borderId="0" xfId="0" applyNumberFormat="1" applyFont="1" applyAlignment="1">
      <alignment horizontal="left" vertical="top"/>
    </xf>
    <xf numFmtId="2" fontId="0" fillId="0" borderId="0" xfId="0" applyNumberFormat="1" applyAlignment="1">
      <alignment horizontal="left" vertical="top"/>
    </xf>
    <xf numFmtId="2" fontId="2" fillId="0" borderId="0" xfId="0" applyNumberFormat="1" applyFont="1" applyAlignment="1">
      <alignment horizontal="left" vertical="top" wrapText="1"/>
    </xf>
    <xf numFmtId="0" fontId="0" fillId="13" borderId="2" xfId="0" applyFill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23" xfId="0" applyFont="1" applyBorder="1" applyAlignment="1">
      <alignment horizontal="left" vertical="top" wrapText="1"/>
    </xf>
    <xf numFmtId="2" fontId="2" fillId="0" borderId="2" xfId="0" applyNumberFormat="1" applyFont="1" applyBorder="1"/>
    <xf numFmtId="2" fontId="0" fillId="0" borderId="2" xfId="0" applyNumberFormat="1" applyBorder="1"/>
    <xf numFmtId="0" fontId="0" fillId="0" borderId="2" xfId="0" applyBorder="1" applyAlignment="1">
      <alignment vertical="top"/>
    </xf>
    <xf numFmtId="2" fontId="2" fillId="0" borderId="2" xfId="0" applyNumberFormat="1" applyFont="1" applyBorder="1" applyAlignment="1">
      <alignment vertical="top"/>
    </xf>
    <xf numFmtId="2" fontId="0" fillId="0" borderId="2" xfId="0" applyNumberFormat="1" applyBorder="1" applyAlignment="1">
      <alignment vertical="top"/>
    </xf>
    <xf numFmtId="0" fontId="2" fillId="13" borderId="2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4" fontId="0" fillId="0" borderId="2" xfId="0" applyNumberFormat="1" applyBorder="1" applyAlignment="1">
      <alignment horizontal="left" vertical="top"/>
    </xf>
    <xf numFmtId="0" fontId="23" fillId="13" borderId="2" xfId="0" applyFont="1" applyFill="1" applyBorder="1" applyAlignment="1">
      <alignment horizontal="left" vertical="top" wrapText="1"/>
    </xf>
    <xf numFmtId="0" fontId="23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vertical="center"/>
    </xf>
    <xf numFmtId="0" fontId="0" fillId="0" borderId="0" xfId="0" applyAlignment="1">
      <alignment vertical="top"/>
    </xf>
    <xf numFmtId="2" fontId="2" fillId="0" borderId="0" xfId="0" applyNumberFormat="1" applyFont="1" applyAlignment="1">
      <alignment vertical="top"/>
    </xf>
    <xf numFmtId="2" fontId="0" fillId="0" borderId="0" xfId="0" applyNumberFormat="1" applyAlignment="1">
      <alignment vertical="top"/>
    </xf>
    <xf numFmtId="0" fontId="22" fillId="12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3" fontId="0" fillId="0" borderId="2" xfId="0" applyNumberFormat="1" applyBorder="1" applyAlignment="1">
      <alignment horizontal="left" vertical="top"/>
    </xf>
    <xf numFmtId="0" fontId="16" fillId="0" borderId="2" xfId="0" applyFont="1" applyBorder="1" applyAlignment="1">
      <alignment horizontal="left" vertical="top" wrapText="1"/>
    </xf>
    <xf numFmtId="3" fontId="17" fillId="0" borderId="2" xfId="0" applyNumberFormat="1" applyFont="1" applyBorder="1" applyAlignment="1">
      <alignment horizontal="left" vertical="top" wrapText="1"/>
    </xf>
    <xf numFmtId="0" fontId="23" fillId="13" borderId="27" xfId="0" applyFont="1" applyFill="1" applyBorder="1" applyAlignment="1">
      <alignment horizontal="left" vertical="top" wrapText="1"/>
    </xf>
    <xf numFmtId="0" fontId="0" fillId="0" borderId="2" xfId="0" applyBorder="1" applyAlignment="1">
      <alignment wrapText="1"/>
    </xf>
    <xf numFmtId="0" fontId="0" fillId="13" borderId="2" xfId="0" applyFill="1" applyBorder="1" applyAlignment="1">
      <alignment horizontal="left" wrapText="1"/>
    </xf>
    <xf numFmtId="2" fontId="25" fillId="0" borderId="2" xfId="0" applyNumberFormat="1" applyFont="1" applyBorder="1" applyAlignment="1">
      <alignment horizontal="left" vertical="top"/>
    </xf>
    <xf numFmtId="0" fontId="0" fillId="0" borderId="2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2" xfId="0" quotePrefix="1" applyBorder="1"/>
    <xf numFmtId="0" fontId="0" fillId="0" borderId="2" xfId="0" quotePrefix="1" applyBorder="1" applyAlignment="1">
      <alignment vertical="top"/>
    </xf>
    <xf numFmtId="0" fontId="0" fillId="0" borderId="23" xfId="0" applyBorder="1" applyAlignment="1">
      <alignment vertical="top"/>
    </xf>
    <xf numFmtId="2" fontId="2" fillId="0" borderId="23" xfId="0" applyNumberFormat="1" applyFont="1" applyBorder="1" applyAlignment="1">
      <alignment vertical="top"/>
    </xf>
    <xf numFmtId="0" fontId="4" fillId="3" borderId="17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21" fillId="13" borderId="2" xfId="0" applyFont="1" applyFill="1" applyBorder="1" applyAlignment="1">
      <alignment horizontal="center" vertical="center"/>
    </xf>
    <xf numFmtId="0" fontId="9" fillId="0" borderId="0" xfId="0" applyFont="1"/>
    <xf numFmtId="0" fontId="8" fillId="7" borderId="35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8" fillId="7" borderId="25" xfId="0" applyFont="1" applyFill="1" applyBorder="1" applyAlignment="1">
      <alignment horizontal="center" vertical="center"/>
    </xf>
    <xf numFmtId="0" fontId="8" fillId="8" borderId="34" xfId="0" applyFont="1" applyFill="1" applyBorder="1" applyAlignment="1">
      <alignment horizontal="center" vertical="center"/>
    </xf>
    <xf numFmtId="0" fontId="8" fillId="8" borderId="23" xfId="0" applyFont="1" applyFill="1" applyBorder="1" applyAlignment="1">
      <alignment horizontal="center" vertical="center"/>
    </xf>
    <xf numFmtId="0" fontId="8" fillId="8" borderId="24" xfId="0" applyFont="1" applyFill="1" applyBorder="1" applyAlignment="1">
      <alignment horizontal="center" vertical="center"/>
    </xf>
    <xf numFmtId="0" fontId="8" fillId="9" borderId="35" xfId="0" applyFont="1" applyFill="1" applyBorder="1" applyAlignment="1">
      <alignment horizontal="center" vertical="center"/>
    </xf>
    <xf numFmtId="0" fontId="8" fillId="9" borderId="23" xfId="0" applyFont="1" applyFill="1" applyBorder="1" applyAlignment="1">
      <alignment horizontal="center" vertical="center"/>
    </xf>
    <xf numFmtId="0" fontId="8" fillId="9" borderId="25" xfId="0" applyFont="1" applyFill="1" applyBorder="1" applyAlignment="1">
      <alignment horizontal="center" vertical="center"/>
    </xf>
    <xf numFmtId="0" fontId="8" fillId="15" borderId="34" xfId="0" applyFont="1" applyFill="1" applyBorder="1" applyAlignment="1">
      <alignment horizontal="center" vertical="center"/>
    </xf>
    <xf numFmtId="0" fontId="8" fillId="15" borderId="23" xfId="0" applyFont="1" applyFill="1" applyBorder="1" applyAlignment="1">
      <alignment horizontal="center" vertical="center"/>
    </xf>
    <xf numFmtId="0" fontId="8" fillId="15" borderId="24" xfId="0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top" wrapText="1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27" fillId="17" borderId="3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6" fillId="0" borderId="0" xfId="0" applyFont="1"/>
    <xf numFmtId="0" fontId="28" fillId="11" borderId="0" xfId="0" applyFont="1" applyFill="1"/>
    <xf numFmtId="0" fontId="29" fillId="2" borderId="5" xfId="0" applyFont="1" applyFill="1" applyBorder="1" applyAlignment="1">
      <alignment vertical="center"/>
    </xf>
    <xf numFmtId="0" fontId="29" fillId="2" borderId="0" xfId="0" applyFont="1" applyFill="1" applyAlignment="1">
      <alignment vertical="center"/>
    </xf>
    <xf numFmtId="0" fontId="30" fillId="3" borderId="1" xfId="0" applyFont="1" applyFill="1" applyBorder="1" applyAlignment="1">
      <alignment vertical="center" wrapText="1"/>
    </xf>
    <xf numFmtId="0" fontId="30" fillId="3" borderId="37" xfId="0" applyFont="1" applyFill="1" applyBorder="1" applyAlignment="1">
      <alignment vertical="center" wrapText="1"/>
    </xf>
    <xf numFmtId="0" fontId="30" fillId="3" borderId="0" xfId="0" applyFont="1" applyFill="1" applyAlignment="1">
      <alignment vertical="center" wrapText="1"/>
    </xf>
    <xf numFmtId="0" fontId="30" fillId="3" borderId="39" xfId="0" applyFont="1" applyFill="1" applyBorder="1" applyAlignment="1">
      <alignment horizontal="center" vertical="center" wrapText="1"/>
    </xf>
    <xf numFmtId="0" fontId="30" fillId="3" borderId="40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10" fontId="2" fillId="0" borderId="3" xfId="0" applyNumberFormat="1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164" fontId="0" fillId="0" borderId="3" xfId="0" applyNumberFormat="1" applyBorder="1" applyAlignment="1">
      <alignment horizontal="right" vertical="top" wrapText="1"/>
    </xf>
    <xf numFmtId="0" fontId="26" fillId="0" borderId="3" xfId="0" applyFont="1" applyBorder="1" applyAlignment="1">
      <alignment vertical="center" wrapText="1"/>
    </xf>
    <xf numFmtId="0" fontId="0" fillId="0" borderId="43" xfId="0" applyBorder="1"/>
    <xf numFmtId="0" fontId="2" fillId="0" borderId="2" xfId="0" applyFont="1" applyBorder="1" applyAlignment="1">
      <alignment vertical="top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right" vertical="top" wrapText="1"/>
    </xf>
    <xf numFmtId="0" fontId="8" fillId="13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vertical="top" wrapText="1"/>
    </xf>
    <xf numFmtId="0" fontId="13" fillId="0" borderId="2" xfId="0" applyFont="1" applyBorder="1" applyAlignment="1">
      <alignment vertical="top"/>
    </xf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/>
    </xf>
    <xf numFmtId="0" fontId="9" fillId="0" borderId="15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horizontal="left" vertical="top"/>
    </xf>
    <xf numFmtId="164" fontId="13" fillId="0" borderId="2" xfId="0" applyNumberFormat="1" applyFont="1" applyBorder="1" applyAlignment="1">
      <alignment horizontal="center" vertical="top" wrapText="1"/>
    </xf>
    <xf numFmtId="2" fontId="9" fillId="0" borderId="2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wrapText="1"/>
    </xf>
    <xf numFmtId="10" fontId="9" fillId="0" borderId="2" xfId="1" applyNumberFormat="1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8" fillId="1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justify" vertical="justify"/>
    </xf>
    <xf numFmtId="0" fontId="0" fillId="0" borderId="0" xfId="0" applyBorder="1"/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14" borderId="2" xfId="0" applyFont="1" applyFill="1" applyBorder="1" applyAlignment="1">
      <alignment horizontal="left" vertical="center" wrapText="1"/>
    </xf>
    <xf numFmtId="0" fontId="9" fillId="14" borderId="2" xfId="0" applyFont="1" applyFill="1" applyBorder="1" applyAlignment="1">
      <alignment horizontal="left" vertical="center" wrapText="1"/>
    </xf>
    <xf numFmtId="0" fontId="9" fillId="14" borderId="23" xfId="0" applyFont="1" applyFill="1" applyBorder="1" applyAlignment="1">
      <alignment horizontal="left" vertical="center" wrapText="1"/>
    </xf>
    <xf numFmtId="0" fontId="0" fillId="0" borderId="23" xfId="0" applyBorder="1"/>
    <xf numFmtId="0" fontId="0" fillId="0" borderId="2" xfId="0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9" fillId="1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14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0" fontId="0" fillId="18" borderId="2" xfId="0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" fontId="0" fillId="14" borderId="2" xfId="0" applyNumberForma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31" fillId="0" borderId="2" xfId="0" applyFont="1" applyFill="1" applyBorder="1" applyAlignment="1">
      <alignment horizontal="left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left" vertical="center" wrapText="1"/>
    </xf>
    <xf numFmtId="0" fontId="31" fillId="0" borderId="2" xfId="0" applyFont="1" applyFill="1" applyBorder="1" applyAlignment="1">
      <alignment vertical="center" wrapText="1"/>
    </xf>
    <xf numFmtId="0" fontId="31" fillId="0" borderId="2" xfId="0" applyFont="1" applyBorder="1"/>
    <xf numFmtId="0" fontId="31" fillId="0" borderId="2" xfId="0" applyFont="1" applyBorder="1" applyAlignment="1">
      <alignment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17" xfId="0" applyFont="1" applyBorder="1"/>
    <xf numFmtId="0" fontId="31" fillId="0" borderId="18" xfId="0" applyFont="1" applyFill="1" applyBorder="1" applyAlignment="1">
      <alignment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0" fillId="0" borderId="37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9" fontId="9" fillId="0" borderId="2" xfId="1" applyFont="1" applyBorder="1" applyAlignment="1">
      <alignment horizontal="center" vertical="center" wrapText="1"/>
    </xf>
    <xf numFmtId="1" fontId="9" fillId="0" borderId="2" xfId="1" applyNumberFormat="1" applyFont="1" applyBorder="1" applyAlignment="1">
      <alignment horizontal="center" vertical="center" wrapText="1"/>
    </xf>
    <xf numFmtId="165" fontId="9" fillId="0" borderId="2" xfId="1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10" fontId="9" fillId="14" borderId="2" xfId="0" applyNumberFormat="1" applyFont="1" applyFill="1" applyBorder="1" applyAlignment="1">
      <alignment horizontal="center" vertical="center"/>
    </xf>
    <xf numFmtId="0" fontId="13" fillId="14" borderId="2" xfId="0" applyFont="1" applyFill="1" applyBorder="1" applyAlignment="1">
      <alignment horizontal="center" vertical="center"/>
    </xf>
    <xf numFmtId="1" fontId="9" fillId="14" borderId="2" xfId="0" applyNumberFormat="1" applyFont="1" applyFill="1" applyBorder="1" applyAlignment="1">
      <alignment horizontal="center" vertical="center" wrapText="1"/>
    </xf>
    <xf numFmtId="9" fontId="9" fillId="14" borderId="2" xfId="0" applyNumberFormat="1" applyFont="1" applyFill="1" applyBorder="1" applyAlignment="1">
      <alignment horizontal="center" vertical="center"/>
    </xf>
    <xf numFmtId="3" fontId="13" fillId="14" borderId="2" xfId="0" applyNumberFormat="1" applyFont="1" applyFill="1" applyBorder="1" applyAlignment="1">
      <alignment horizontal="center" vertical="center" wrapText="1"/>
    </xf>
    <xf numFmtId="0" fontId="13" fillId="14" borderId="2" xfId="0" applyFont="1" applyFill="1" applyBorder="1" applyAlignment="1">
      <alignment horizontal="center" vertical="center" wrapText="1"/>
    </xf>
    <xf numFmtId="9" fontId="9" fillId="14" borderId="2" xfId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165" fontId="13" fillId="0" borderId="2" xfId="0" applyNumberFormat="1" applyFont="1" applyFill="1" applyBorder="1" applyAlignment="1">
      <alignment horizontal="center" vertical="center"/>
    </xf>
    <xf numFmtId="0" fontId="4" fillId="19" borderId="3" xfId="0" applyFont="1" applyFill="1" applyBorder="1" applyAlignment="1">
      <alignment horizontal="center" vertical="center" wrapText="1"/>
    </xf>
    <xf numFmtId="0" fontId="4" fillId="19" borderId="2" xfId="0" applyFont="1" applyFill="1" applyBorder="1" applyAlignment="1">
      <alignment horizontal="center" vertical="center" wrapText="1"/>
    </xf>
    <xf numFmtId="0" fontId="8" fillId="19" borderId="23" xfId="0" applyFont="1" applyFill="1" applyBorder="1" applyAlignment="1">
      <alignment horizontal="left" vertical="top" wrapText="1"/>
    </xf>
    <xf numFmtId="0" fontId="8" fillId="19" borderId="2" xfId="0" applyFont="1" applyFill="1" applyBorder="1" applyAlignment="1">
      <alignment horizontal="left" vertical="top" wrapText="1"/>
    </xf>
    <xf numFmtId="0" fontId="8" fillId="19" borderId="2" xfId="0" applyFont="1" applyFill="1" applyBorder="1" applyAlignment="1">
      <alignment wrapText="1"/>
    </xf>
    <xf numFmtId="0" fontId="8" fillId="19" borderId="2" xfId="0" applyFont="1" applyFill="1" applyBorder="1"/>
    <xf numFmtId="0" fontId="8" fillId="19" borderId="17" xfId="0" applyFont="1" applyFill="1" applyBorder="1" applyAlignment="1">
      <alignment horizontal="left" vertical="top" wrapText="1"/>
    </xf>
    <xf numFmtId="0" fontId="27" fillId="17" borderId="2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8" fillId="13" borderId="23" xfId="0" applyFont="1" applyFill="1" applyBorder="1" applyAlignment="1">
      <alignment horizontal="center" vertical="center"/>
    </xf>
    <xf numFmtId="0" fontId="8" fillId="13" borderId="29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left" vertical="top" wrapText="1"/>
    </xf>
    <xf numFmtId="0" fontId="5" fillId="16" borderId="23" xfId="0" applyFont="1" applyFill="1" applyBorder="1" applyAlignment="1">
      <alignment horizontal="center" vertical="center" wrapText="1"/>
    </xf>
    <xf numFmtId="0" fontId="5" fillId="16" borderId="29" xfId="0" applyFont="1" applyFill="1" applyBorder="1" applyAlignment="1">
      <alignment horizontal="center" vertical="center" wrapText="1"/>
    </xf>
    <xf numFmtId="0" fontId="5" fillId="16" borderId="3" xfId="0" applyFont="1" applyFill="1" applyBorder="1" applyAlignment="1">
      <alignment horizontal="center" vertical="center" wrapText="1"/>
    </xf>
    <xf numFmtId="0" fontId="8" fillId="6" borderId="30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30" xfId="0" applyFont="1" applyFill="1" applyBorder="1" applyAlignment="1">
      <alignment horizontal="center" vertical="center" wrapText="1"/>
    </xf>
    <xf numFmtId="0" fontId="8" fillId="6" borderId="29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/>
    </xf>
    <xf numFmtId="0" fontId="27" fillId="17" borderId="23" xfId="0" applyFont="1" applyFill="1" applyBorder="1" applyAlignment="1">
      <alignment horizontal="center" vertical="center" wrapText="1"/>
    </xf>
    <xf numFmtId="0" fontId="27" fillId="17" borderId="29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0" fontId="8" fillId="6" borderId="31" xfId="0" applyFont="1" applyFill="1" applyBorder="1" applyAlignment="1">
      <alignment horizontal="center" vertical="center"/>
    </xf>
    <xf numFmtId="0" fontId="8" fillId="6" borderId="33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8" borderId="20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0" fontId="8" fillId="9" borderId="9" xfId="0" applyFont="1" applyFill="1" applyBorder="1" applyAlignment="1">
      <alignment horizontal="center" vertical="center"/>
    </xf>
    <xf numFmtId="0" fontId="8" fillId="9" borderId="12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13" borderId="23" xfId="0" applyFont="1" applyFill="1" applyBorder="1" applyAlignment="1">
      <alignment horizontal="center" vertical="center" wrapText="1"/>
    </xf>
    <xf numFmtId="0" fontId="8" fillId="13" borderId="29" xfId="0" applyFont="1" applyFill="1" applyBorder="1" applyAlignment="1">
      <alignment horizontal="center" vertical="center" wrapText="1"/>
    </xf>
    <xf numFmtId="0" fontId="8" fillId="13" borderId="3" xfId="0" applyFont="1" applyFill="1" applyBorder="1" applyAlignment="1">
      <alignment horizontal="center" vertical="center" wrapText="1"/>
    </xf>
    <xf numFmtId="0" fontId="8" fillId="13" borderId="13" xfId="0" applyFont="1" applyFill="1" applyBorder="1" applyAlignment="1">
      <alignment horizontal="center" vertical="center" wrapText="1"/>
    </xf>
    <xf numFmtId="0" fontId="8" fillId="13" borderId="20" xfId="0" applyFont="1" applyFill="1" applyBorder="1" applyAlignment="1">
      <alignment horizontal="center" vertical="center"/>
    </xf>
    <xf numFmtId="0" fontId="8" fillId="13" borderId="34" xfId="0" applyFont="1" applyFill="1" applyBorder="1" applyAlignment="1">
      <alignment horizontal="center" vertical="center"/>
    </xf>
    <xf numFmtId="0" fontId="8" fillId="13" borderId="9" xfId="0" applyFont="1" applyFill="1" applyBorder="1" applyAlignment="1">
      <alignment horizontal="center" vertical="center"/>
    </xf>
    <xf numFmtId="0" fontId="8" fillId="13" borderId="2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top"/>
    </xf>
    <xf numFmtId="0" fontId="8" fillId="6" borderId="29" xfId="0" applyFont="1" applyFill="1" applyBorder="1" applyAlignment="1">
      <alignment horizontal="center" vertical="top"/>
    </xf>
    <xf numFmtId="0" fontId="5" fillId="8" borderId="17" xfId="0" applyFont="1" applyFill="1" applyBorder="1" applyAlignment="1">
      <alignment horizontal="center" vertical="center"/>
    </xf>
    <xf numFmtId="0" fontId="5" fillId="9" borderId="17" xfId="0" applyFont="1" applyFill="1" applyBorder="1" applyAlignment="1">
      <alignment horizontal="center" vertical="center"/>
    </xf>
    <xf numFmtId="0" fontId="5" fillId="9" borderId="18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 wrapText="1"/>
    </xf>
    <xf numFmtId="0" fontId="30" fillId="0" borderId="38" xfId="0" applyFont="1" applyBorder="1" applyAlignment="1">
      <alignment horizontal="center" vertical="center" wrapText="1"/>
    </xf>
    <xf numFmtId="0" fontId="30" fillId="0" borderId="4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7" fillId="11" borderId="0" xfId="0" applyFont="1" applyFill="1" applyAlignment="1">
      <alignment horizont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" fontId="4" fillId="3" borderId="17" xfId="0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17" xfId="0" applyFont="1" applyFill="1" applyBorder="1" applyAlignment="1">
      <alignment horizontal="center" wrapText="1"/>
    </xf>
    <xf numFmtId="0" fontId="4" fillId="19" borderId="31" xfId="0" applyFont="1" applyFill="1" applyBorder="1" applyAlignment="1">
      <alignment horizontal="center" vertical="center" wrapText="1"/>
    </xf>
    <xf numFmtId="0" fontId="4" fillId="19" borderId="33" xfId="0" applyFont="1" applyFill="1" applyBorder="1" applyAlignment="1">
      <alignment horizontal="center" vertical="center" wrapText="1"/>
    </xf>
    <xf numFmtId="0" fontId="4" fillId="19" borderId="46" xfId="0" applyFont="1" applyFill="1" applyBorder="1" applyAlignment="1">
      <alignment horizontal="center" vertical="center" wrapText="1"/>
    </xf>
    <xf numFmtId="1" fontId="4" fillId="3" borderId="2" xfId="0" applyNumberFormat="1" applyFont="1" applyFill="1" applyBorder="1" applyAlignment="1">
      <alignment horizontal="center" vertical="top" wrapText="1"/>
    </xf>
    <xf numFmtId="1" fontId="4" fillId="3" borderId="17" xfId="0" applyNumberFormat="1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13" borderId="11" xfId="0" applyFont="1" applyFill="1" applyBorder="1" applyAlignment="1">
      <alignment horizontal="center" vertical="center" wrapText="1"/>
    </xf>
    <xf numFmtId="0" fontId="8" fillId="13" borderId="14" xfId="0" applyFont="1" applyFill="1" applyBorder="1" applyAlignment="1">
      <alignment horizontal="center" vertical="center"/>
    </xf>
    <xf numFmtId="0" fontId="5" fillId="13" borderId="11" xfId="0" applyFont="1" applyFill="1" applyBorder="1" applyAlignment="1">
      <alignment horizontal="center"/>
    </xf>
    <xf numFmtId="0" fontId="5" fillId="13" borderId="9" xfId="0" applyFont="1" applyFill="1" applyBorder="1" applyAlignment="1">
      <alignment horizontal="center"/>
    </xf>
    <xf numFmtId="0" fontId="21" fillId="13" borderId="12" xfId="0" applyFont="1" applyFill="1" applyBorder="1" applyAlignment="1">
      <alignment horizontal="center" vertical="center"/>
    </xf>
    <xf numFmtId="0" fontId="21" fillId="13" borderId="15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wrapText="1"/>
    </xf>
    <xf numFmtId="0" fontId="8" fillId="13" borderId="12" xfId="0" applyFont="1" applyFill="1" applyBorder="1" applyAlignment="1">
      <alignment horizontal="center" vertical="center"/>
    </xf>
    <xf numFmtId="0" fontId="8" fillId="13" borderId="15" xfId="0" applyFont="1" applyFill="1" applyBorder="1" applyAlignment="1">
      <alignment horizontal="center" vertical="center"/>
    </xf>
    <xf numFmtId="0" fontId="21" fillId="13" borderId="2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0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78"/>
  <sheetViews>
    <sheetView zoomScale="80" zoomScaleNormal="80" workbookViewId="0">
      <pane xSplit="7" ySplit="8" topLeftCell="H9" activePane="bottomRight" state="frozen"/>
      <selection pane="topRight" activeCell="H1" sqref="H1"/>
      <selection pane="bottomLeft" activeCell="A9" sqref="A9"/>
      <selection pane="bottomRight" activeCell="E10" sqref="E10"/>
    </sheetView>
  </sheetViews>
  <sheetFormatPr baseColWidth="10" defaultRowHeight="15" x14ac:dyDescent="0.25"/>
  <cols>
    <col min="1" max="1" width="29.5703125" customWidth="1"/>
    <col min="2" max="2" width="21.140625" customWidth="1"/>
    <col min="3" max="3" width="37" customWidth="1"/>
    <col min="4" max="4" width="39.28515625" customWidth="1"/>
    <col min="5" max="5" width="12" style="177" bestFit="1" customWidth="1"/>
    <col min="6" max="6" width="15.140625" style="145" customWidth="1"/>
    <col min="7" max="7" width="18.7109375" style="145" customWidth="1"/>
    <col min="8" max="8" width="42" style="177" customWidth="1"/>
    <col min="9" max="9" width="16.5703125" customWidth="1"/>
    <col min="10" max="10" width="14.85546875" customWidth="1"/>
    <col min="12" max="12" width="10.7109375" customWidth="1"/>
    <col min="31" max="31" width="26.140625" customWidth="1"/>
  </cols>
  <sheetData>
    <row r="1" spans="1:31" s="200" customFormat="1" ht="28.5" customHeight="1" thickBot="1" x14ac:dyDescent="0.25">
      <c r="A1" s="328" t="s">
        <v>494</v>
      </c>
      <c r="B1" s="362" t="s">
        <v>495</v>
      </c>
      <c r="C1" s="365" t="s">
        <v>496</v>
      </c>
      <c r="D1" s="368" t="s">
        <v>497</v>
      </c>
      <c r="E1" s="370" t="s">
        <v>498</v>
      </c>
      <c r="F1" s="370"/>
      <c r="G1" s="334" t="s">
        <v>499</v>
      </c>
      <c r="H1" s="334" t="s">
        <v>500</v>
      </c>
      <c r="I1" s="336" t="s">
        <v>501</v>
      </c>
      <c r="J1" s="336" t="s">
        <v>502</v>
      </c>
      <c r="K1" s="339" t="s">
        <v>20</v>
      </c>
      <c r="L1" s="339"/>
      <c r="M1" s="339"/>
      <c r="N1" s="339"/>
      <c r="O1" s="340"/>
      <c r="P1" s="340"/>
      <c r="Q1" s="340"/>
      <c r="R1" s="340"/>
      <c r="S1" s="339"/>
      <c r="T1" s="339"/>
      <c r="U1" s="339"/>
      <c r="V1" s="339"/>
      <c r="W1" s="339"/>
      <c r="X1" s="339"/>
      <c r="Y1" s="339"/>
      <c r="Z1" s="339"/>
      <c r="AA1" s="341" t="s">
        <v>21</v>
      </c>
      <c r="AB1" s="341"/>
      <c r="AC1" s="341"/>
      <c r="AD1" s="342"/>
      <c r="AE1" s="348" t="s">
        <v>22</v>
      </c>
    </row>
    <row r="2" spans="1:31" s="200" customFormat="1" ht="28.5" customHeight="1" x14ac:dyDescent="0.2">
      <c r="A2" s="329"/>
      <c r="B2" s="363"/>
      <c r="C2" s="366"/>
      <c r="D2" s="369"/>
      <c r="E2" s="372" t="s">
        <v>503</v>
      </c>
      <c r="F2" s="373" t="s">
        <v>504</v>
      </c>
      <c r="G2" s="335"/>
      <c r="H2" s="335"/>
      <c r="I2" s="337"/>
      <c r="J2" s="338"/>
      <c r="K2" s="350" t="s">
        <v>23</v>
      </c>
      <c r="L2" s="351"/>
      <c r="M2" s="351"/>
      <c r="N2" s="352"/>
      <c r="O2" s="353" t="s">
        <v>24</v>
      </c>
      <c r="P2" s="354"/>
      <c r="Q2" s="354"/>
      <c r="R2" s="355"/>
      <c r="S2" s="356" t="s">
        <v>25</v>
      </c>
      <c r="T2" s="357"/>
      <c r="U2" s="357"/>
      <c r="V2" s="358"/>
      <c r="W2" s="356" t="s">
        <v>26</v>
      </c>
      <c r="X2" s="357"/>
      <c r="Y2" s="357"/>
      <c r="Z2" s="358"/>
      <c r="AA2" s="359" t="s">
        <v>11</v>
      </c>
      <c r="AB2" s="360"/>
      <c r="AC2" s="360"/>
      <c r="AD2" s="361"/>
      <c r="AE2" s="349"/>
    </row>
    <row r="3" spans="1:31" s="200" customFormat="1" ht="25.5" customHeight="1" x14ac:dyDescent="0.2">
      <c r="A3" s="329"/>
      <c r="B3" s="364"/>
      <c r="C3" s="367"/>
      <c r="D3" s="328"/>
      <c r="E3" s="335"/>
      <c r="F3" s="374"/>
      <c r="G3" s="371"/>
      <c r="H3" s="335"/>
      <c r="I3" s="337"/>
      <c r="J3" s="338"/>
      <c r="K3" s="201" t="s">
        <v>505</v>
      </c>
      <c r="L3" s="202" t="s">
        <v>506</v>
      </c>
      <c r="M3" s="202" t="s">
        <v>260</v>
      </c>
      <c r="N3" s="203" t="s">
        <v>27</v>
      </c>
      <c r="O3" s="204" t="s">
        <v>505</v>
      </c>
      <c r="P3" s="205" t="s">
        <v>506</v>
      </c>
      <c r="Q3" s="205" t="s">
        <v>260</v>
      </c>
      <c r="R3" s="206" t="s">
        <v>27</v>
      </c>
      <c r="S3" s="207" t="s">
        <v>505</v>
      </c>
      <c r="T3" s="208" t="s">
        <v>506</v>
      </c>
      <c r="U3" s="208" t="s">
        <v>260</v>
      </c>
      <c r="V3" s="209" t="s">
        <v>27</v>
      </c>
      <c r="W3" s="207" t="s">
        <v>505</v>
      </c>
      <c r="X3" s="208" t="s">
        <v>506</v>
      </c>
      <c r="Y3" s="208" t="s">
        <v>260</v>
      </c>
      <c r="Z3" s="209" t="s">
        <v>27</v>
      </c>
      <c r="AA3" s="210" t="s">
        <v>505</v>
      </c>
      <c r="AB3" s="211" t="s">
        <v>506</v>
      </c>
      <c r="AC3" s="211" t="s">
        <v>260</v>
      </c>
      <c r="AD3" s="212" t="s">
        <v>27</v>
      </c>
      <c r="AE3" s="349"/>
    </row>
    <row r="4" spans="1:31" ht="53.25" customHeight="1" x14ac:dyDescent="0.25">
      <c r="A4" s="331" t="s">
        <v>507</v>
      </c>
      <c r="B4" s="343" t="s">
        <v>508</v>
      </c>
      <c r="C4" s="323" t="s">
        <v>509</v>
      </c>
      <c r="D4" s="326" t="s">
        <v>510</v>
      </c>
      <c r="E4" s="213">
        <v>6</v>
      </c>
      <c r="F4" s="156" t="s">
        <v>511</v>
      </c>
      <c r="G4" s="156" t="s">
        <v>512</v>
      </c>
      <c r="H4" s="181" t="s">
        <v>513</v>
      </c>
      <c r="I4" s="214" t="s">
        <v>514</v>
      </c>
      <c r="J4" s="134"/>
      <c r="K4" s="279">
        <v>1</v>
      </c>
      <c r="L4" s="280">
        <f>+K4*100/E4</f>
        <v>16.666666666666668</v>
      </c>
      <c r="M4" s="273">
        <v>1</v>
      </c>
      <c r="N4" s="280">
        <v>16.670000000000002</v>
      </c>
      <c r="O4" s="273">
        <v>2</v>
      </c>
      <c r="P4" s="280">
        <f>+O4*100/E4</f>
        <v>33.333333333333336</v>
      </c>
      <c r="Q4" s="273">
        <v>2</v>
      </c>
      <c r="R4" s="280">
        <v>33.33</v>
      </c>
      <c r="S4" s="273">
        <v>1</v>
      </c>
      <c r="T4" s="269">
        <v>16.670000000000002</v>
      </c>
      <c r="U4" s="269">
        <v>1</v>
      </c>
      <c r="V4" s="280">
        <v>16.670000000000002</v>
      </c>
      <c r="W4" s="269">
        <v>2</v>
      </c>
      <c r="X4" s="269">
        <v>33.33</v>
      </c>
      <c r="Y4" s="269">
        <v>2</v>
      </c>
      <c r="Z4" s="280">
        <v>33.33</v>
      </c>
      <c r="AA4" s="283">
        <f t="shared" ref="AA4:AA12" si="0">K4+O4+S4+W4</f>
        <v>6</v>
      </c>
      <c r="AB4" s="280">
        <f t="shared" ref="AB4:AB12" si="1">L4+P4+T4+X4</f>
        <v>100</v>
      </c>
      <c r="AC4" s="277">
        <f t="shared" ref="AC4:AC12" si="2">M4+Q4+U4+Y4</f>
        <v>6</v>
      </c>
      <c r="AD4" s="280">
        <f t="shared" ref="AD4:AD12" si="3">N4+R4+V4+Z4</f>
        <v>100</v>
      </c>
      <c r="AE4" s="273"/>
    </row>
    <row r="5" spans="1:31" ht="53.25" customHeight="1" x14ac:dyDescent="0.25">
      <c r="A5" s="332"/>
      <c r="B5" s="344"/>
      <c r="C5" s="345"/>
      <c r="D5" s="330"/>
      <c r="E5" s="213">
        <v>20</v>
      </c>
      <c r="F5" s="156" t="s">
        <v>173</v>
      </c>
      <c r="G5" s="156" t="s">
        <v>515</v>
      </c>
      <c r="H5" s="181" t="s">
        <v>516</v>
      </c>
      <c r="I5" s="214"/>
      <c r="J5" s="134"/>
      <c r="K5" s="279">
        <v>20</v>
      </c>
      <c r="L5" s="280">
        <f>+K5*100/E5</f>
        <v>100</v>
      </c>
      <c r="M5" s="273">
        <v>20</v>
      </c>
      <c r="N5" s="280">
        <f t="shared" ref="N5:N9" si="4">+M5*100/K5</f>
        <v>100</v>
      </c>
      <c r="O5" s="273">
        <v>0</v>
      </c>
      <c r="P5" s="280">
        <f t="shared" ref="P5:P68" si="5">+O5*100/E5</f>
        <v>0</v>
      </c>
      <c r="Q5" s="273">
        <v>0</v>
      </c>
      <c r="R5" s="280">
        <v>0</v>
      </c>
      <c r="S5" s="273">
        <v>0</v>
      </c>
      <c r="T5" s="269">
        <f t="shared" ref="T5:T68" si="6">+S5*100/E5</f>
        <v>0</v>
      </c>
      <c r="U5" s="269">
        <v>0</v>
      </c>
      <c r="V5" s="280">
        <v>0</v>
      </c>
      <c r="W5" s="269">
        <v>0</v>
      </c>
      <c r="X5" s="269">
        <f t="shared" ref="X5:X10" si="7">+W5*100/E5</f>
        <v>0</v>
      </c>
      <c r="Y5" s="269">
        <v>0</v>
      </c>
      <c r="Z5" s="280">
        <v>0</v>
      </c>
      <c r="AA5" s="282">
        <f t="shared" si="0"/>
        <v>20</v>
      </c>
      <c r="AB5" s="280">
        <f t="shared" si="1"/>
        <v>100</v>
      </c>
      <c r="AC5" s="281">
        <f t="shared" si="2"/>
        <v>20</v>
      </c>
      <c r="AD5" s="280">
        <f t="shared" si="3"/>
        <v>100</v>
      </c>
      <c r="AE5" s="273"/>
    </row>
    <row r="6" spans="1:31" ht="53.25" customHeight="1" x14ac:dyDescent="0.25">
      <c r="A6" s="332"/>
      <c r="B6" s="344"/>
      <c r="C6" s="346"/>
      <c r="D6" s="327"/>
      <c r="E6" s="213">
        <v>948</v>
      </c>
      <c r="F6" s="156" t="s">
        <v>518</v>
      </c>
      <c r="G6" s="156" t="s">
        <v>519</v>
      </c>
      <c r="H6" s="181" t="s">
        <v>520</v>
      </c>
      <c r="I6" s="214"/>
      <c r="J6" s="134"/>
      <c r="K6" s="279">
        <v>948</v>
      </c>
      <c r="L6" s="280">
        <f t="shared" ref="L6:L77" si="8">+K6*100/E6</f>
        <v>100</v>
      </c>
      <c r="M6" s="273">
        <v>948</v>
      </c>
      <c r="N6" s="280">
        <f t="shared" si="4"/>
        <v>100</v>
      </c>
      <c r="O6" s="273">
        <v>0</v>
      </c>
      <c r="P6" s="280">
        <f t="shared" si="5"/>
        <v>0</v>
      </c>
      <c r="Q6" s="273">
        <v>0</v>
      </c>
      <c r="R6" s="280">
        <v>0</v>
      </c>
      <c r="S6" s="273">
        <v>0</v>
      </c>
      <c r="T6" s="269">
        <f t="shared" si="6"/>
        <v>0</v>
      </c>
      <c r="U6" s="269">
        <v>0</v>
      </c>
      <c r="V6" s="280">
        <v>0</v>
      </c>
      <c r="W6" s="269">
        <v>0</v>
      </c>
      <c r="X6" s="269">
        <f t="shared" si="7"/>
        <v>0</v>
      </c>
      <c r="Y6" s="269">
        <v>0</v>
      </c>
      <c r="Z6" s="280">
        <v>0</v>
      </c>
      <c r="AA6" s="282">
        <f t="shared" si="0"/>
        <v>948</v>
      </c>
      <c r="AB6" s="280">
        <f t="shared" si="1"/>
        <v>100</v>
      </c>
      <c r="AC6" s="281">
        <f t="shared" si="2"/>
        <v>948</v>
      </c>
      <c r="AD6" s="280">
        <f t="shared" si="3"/>
        <v>100</v>
      </c>
      <c r="AE6" s="273"/>
    </row>
    <row r="7" spans="1:31" ht="32.25" customHeight="1" x14ac:dyDescent="0.25">
      <c r="A7" s="332"/>
      <c r="B7" s="344"/>
      <c r="C7" s="323" t="s">
        <v>521</v>
      </c>
      <c r="D7" s="326" t="s">
        <v>522</v>
      </c>
      <c r="E7" s="213">
        <v>1</v>
      </c>
      <c r="F7" s="215" t="s">
        <v>511</v>
      </c>
      <c r="G7" s="156" t="s">
        <v>523</v>
      </c>
      <c r="H7" s="181" t="s">
        <v>524</v>
      </c>
      <c r="I7" s="214" t="s">
        <v>38</v>
      </c>
      <c r="J7" s="134"/>
      <c r="K7" s="279">
        <v>1</v>
      </c>
      <c r="L7" s="280">
        <f t="shared" si="8"/>
        <v>100</v>
      </c>
      <c r="M7" s="273">
        <v>1</v>
      </c>
      <c r="N7" s="280">
        <f t="shared" si="4"/>
        <v>100</v>
      </c>
      <c r="O7" s="273">
        <v>0</v>
      </c>
      <c r="P7" s="280">
        <f t="shared" si="5"/>
        <v>0</v>
      </c>
      <c r="Q7" s="273">
        <v>0</v>
      </c>
      <c r="R7" s="280">
        <v>0</v>
      </c>
      <c r="S7" s="273">
        <v>0</v>
      </c>
      <c r="T7" s="269">
        <f t="shared" si="6"/>
        <v>0</v>
      </c>
      <c r="U7" s="269">
        <v>0</v>
      </c>
      <c r="V7" s="280">
        <v>0</v>
      </c>
      <c r="W7" s="269">
        <v>0</v>
      </c>
      <c r="X7" s="269">
        <f t="shared" si="7"/>
        <v>0</v>
      </c>
      <c r="Y7" s="269">
        <v>0</v>
      </c>
      <c r="Z7" s="280">
        <v>0</v>
      </c>
      <c r="AA7" s="283">
        <f t="shared" si="0"/>
        <v>1</v>
      </c>
      <c r="AB7" s="280">
        <f t="shared" si="1"/>
        <v>100</v>
      </c>
      <c r="AC7" s="277">
        <f t="shared" si="2"/>
        <v>1</v>
      </c>
      <c r="AD7" s="280">
        <f t="shared" si="3"/>
        <v>100</v>
      </c>
      <c r="AE7" s="273"/>
    </row>
    <row r="8" spans="1:31" ht="32.25" customHeight="1" x14ac:dyDescent="0.25">
      <c r="A8" s="332"/>
      <c r="B8" s="344"/>
      <c r="C8" s="346"/>
      <c r="D8" s="327"/>
      <c r="E8" s="213">
        <v>600</v>
      </c>
      <c r="F8" s="156" t="s">
        <v>173</v>
      </c>
      <c r="G8" s="156" t="s">
        <v>525</v>
      </c>
      <c r="H8" s="181" t="s">
        <v>526</v>
      </c>
      <c r="I8" s="214"/>
      <c r="J8" s="134"/>
      <c r="K8" s="279">
        <v>150</v>
      </c>
      <c r="L8" s="280">
        <f t="shared" si="8"/>
        <v>25</v>
      </c>
      <c r="M8" s="273">
        <v>150</v>
      </c>
      <c r="N8" s="280">
        <v>25</v>
      </c>
      <c r="O8" s="273">
        <v>150</v>
      </c>
      <c r="P8" s="280">
        <v>25</v>
      </c>
      <c r="Q8" s="273">
        <v>150</v>
      </c>
      <c r="R8" s="280">
        <v>25</v>
      </c>
      <c r="S8" s="273">
        <v>150</v>
      </c>
      <c r="T8" s="269">
        <v>25</v>
      </c>
      <c r="U8" s="269">
        <v>150</v>
      </c>
      <c r="V8" s="280">
        <v>25</v>
      </c>
      <c r="W8" s="269">
        <v>150</v>
      </c>
      <c r="X8" s="269">
        <v>25</v>
      </c>
      <c r="Y8" s="269">
        <v>150</v>
      </c>
      <c r="Z8" s="280">
        <v>25</v>
      </c>
      <c r="AA8" s="282">
        <f t="shared" si="0"/>
        <v>600</v>
      </c>
      <c r="AB8" s="280">
        <f t="shared" si="1"/>
        <v>100</v>
      </c>
      <c r="AC8" s="281">
        <f t="shared" si="2"/>
        <v>600</v>
      </c>
      <c r="AD8" s="280">
        <f t="shared" si="3"/>
        <v>100</v>
      </c>
      <c r="AE8" s="273"/>
    </row>
    <row r="9" spans="1:31" ht="38.25" customHeight="1" x14ac:dyDescent="0.25">
      <c r="A9" s="332"/>
      <c r="B9" s="344"/>
      <c r="C9" s="323" t="s">
        <v>527</v>
      </c>
      <c r="D9" s="326" t="s">
        <v>528</v>
      </c>
      <c r="E9" s="213">
        <v>7</v>
      </c>
      <c r="F9" s="156" t="s">
        <v>529</v>
      </c>
      <c r="G9" s="156" t="s">
        <v>530</v>
      </c>
      <c r="H9" s="181" t="s">
        <v>531</v>
      </c>
      <c r="I9" s="214" t="s">
        <v>514</v>
      </c>
      <c r="J9" s="134"/>
      <c r="K9" s="279">
        <v>7</v>
      </c>
      <c r="L9" s="280">
        <f t="shared" si="8"/>
        <v>100</v>
      </c>
      <c r="M9" s="273">
        <v>7</v>
      </c>
      <c r="N9" s="280">
        <f t="shared" si="4"/>
        <v>100</v>
      </c>
      <c r="O9" s="273">
        <v>0</v>
      </c>
      <c r="P9" s="280">
        <f t="shared" si="5"/>
        <v>0</v>
      </c>
      <c r="Q9" s="273">
        <v>0</v>
      </c>
      <c r="R9" s="280">
        <v>0</v>
      </c>
      <c r="S9" s="273">
        <v>0</v>
      </c>
      <c r="T9" s="269">
        <f t="shared" si="6"/>
        <v>0</v>
      </c>
      <c r="U9" s="269">
        <v>0</v>
      </c>
      <c r="V9" s="280">
        <v>0</v>
      </c>
      <c r="W9" s="269">
        <v>0</v>
      </c>
      <c r="X9" s="269">
        <f t="shared" si="7"/>
        <v>0</v>
      </c>
      <c r="Y9" s="269">
        <v>0</v>
      </c>
      <c r="Z9" s="269">
        <v>0</v>
      </c>
      <c r="AA9" s="283">
        <f t="shared" si="0"/>
        <v>7</v>
      </c>
      <c r="AB9" s="280">
        <f t="shared" si="1"/>
        <v>100</v>
      </c>
      <c r="AC9" s="277">
        <f t="shared" si="2"/>
        <v>7</v>
      </c>
      <c r="AD9" s="280">
        <f t="shared" si="3"/>
        <v>100</v>
      </c>
      <c r="AE9" s="273"/>
    </row>
    <row r="10" spans="1:31" ht="48" customHeight="1" x14ac:dyDescent="0.25">
      <c r="A10" s="332"/>
      <c r="B10" s="344"/>
      <c r="C10" s="325"/>
      <c r="D10" s="327"/>
      <c r="E10" s="213">
        <v>200</v>
      </c>
      <c r="F10" s="156" t="s">
        <v>532</v>
      </c>
      <c r="G10" s="156" t="s">
        <v>533</v>
      </c>
      <c r="H10" s="181" t="s">
        <v>534</v>
      </c>
      <c r="I10" s="214"/>
      <c r="J10" s="134"/>
      <c r="K10" s="279">
        <v>0</v>
      </c>
      <c r="L10" s="280">
        <f t="shared" si="8"/>
        <v>0</v>
      </c>
      <c r="M10" s="273">
        <v>0</v>
      </c>
      <c r="N10" s="280">
        <v>0</v>
      </c>
      <c r="O10" s="273">
        <v>0</v>
      </c>
      <c r="P10" s="280">
        <f t="shared" si="5"/>
        <v>0</v>
      </c>
      <c r="Q10" s="273">
        <v>0</v>
      </c>
      <c r="R10" s="280">
        <v>0</v>
      </c>
      <c r="S10" s="273">
        <v>200</v>
      </c>
      <c r="T10" s="269">
        <f t="shared" si="6"/>
        <v>100</v>
      </c>
      <c r="U10" s="269">
        <v>200</v>
      </c>
      <c r="V10" s="280">
        <f t="shared" ref="V10:V60" si="9">+U10*100/S10</f>
        <v>100</v>
      </c>
      <c r="W10" s="269">
        <v>0</v>
      </c>
      <c r="X10" s="269">
        <f t="shared" si="7"/>
        <v>0</v>
      </c>
      <c r="Y10" s="269">
        <v>0</v>
      </c>
      <c r="Z10" s="269">
        <v>0</v>
      </c>
      <c r="AA10" s="282">
        <f t="shared" si="0"/>
        <v>200</v>
      </c>
      <c r="AB10" s="280">
        <f t="shared" si="1"/>
        <v>100</v>
      </c>
      <c r="AC10" s="281">
        <f t="shared" si="2"/>
        <v>200</v>
      </c>
      <c r="AD10" s="280">
        <f t="shared" si="3"/>
        <v>100</v>
      </c>
      <c r="AE10" s="273"/>
    </row>
    <row r="11" spans="1:31" ht="30" x14ac:dyDescent="0.25">
      <c r="A11" s="332"/>
      <c r="B11" s="344"/>
      <c r="C11" s="323" t="s">
        <v>535</v>
      </c>
      <c r="D11" s="326" t="s">
        <v>536</v>
      </c>
      <c r="E11" s="213">
        <v>2</v>
      </c>
      <c r="F11" s="156" t="s">
        <v>537</v>
      </c>
      <c r="G11" s="156" t="s">
        <v>538</v>
      </c>
      <c r="H11" s="181" t="s">
        <v>539</v>
      </c>
      <c r="I11" s="214" t="s">
        <v>514</v>
      </c>
      <c r="J11" s="134"/>
      <c r="K11" s="279">
        <v>2</v>
      </c>
      <c r="L11" s="280">
        <f t="shared" si="8"/>
        <v>100</v>
      </c>
      <c r="M11" s="273">
        <v>0</v>
      </c>
      <c r="N11" s="280">
        <v>0</v>
      </c>
      <c r="O11" s="273">
        <v>0</v>
      </c>
      <c r="P11" s="280">
        <f t="shared" si="5"/>
        <v>0</v>
      </c>
      <c r="Q11" s="273">
        <v>0</v>
      </c>
      <c r="R11" s="280">
        <v>0</v>
      </c>
      <c r="S11" s="273">
        <v>0</v>
      </c>
      <c r="T11" s="269">
        <f>+S11*100/E11</f>
        <v>0</v>
      </c>
      <c r="U11" s="269">
        <v>0</v>
      </c>
      <c r="V11" s="280">
        <v>0</v>
      </c>
      <c r="W11" s="269">
        <v>2</v>
      </c>
      <c r="X11" s="269">
        <f>+W11*100/E11</f>
        <v>100</v>
      </c>
      <c r="Y11" s="269">
        <v>0</v>
      </c>
      <c r="Z11" s="280">
        <f>+Y11*100/W11</f>
        <v>0</v>
      </c>
      <c r="AA11" s="283">
        <v>2</v>
      </c>
      <c r="AB11" s="280">
        <f t="shared" si="1"/>
        <v>200</v>
      </c>
      <c r="AC11" s="277">
        <f t="shared" si="2"/>
        <v>0</v>
      </c>
      <c r="AD11" s="280">
        <f t="shared" si="3"/>
        <v>0</v>
      </c>
      <c r="AE11" s="273"/>
    </row>
    <row r="12" spans="1:31" ht="36" customHeight="1" x14ac:dyDescent="0.25">
      <c r="A12" s="332"/>
      <c r="B12" s="344"/>
      <c r="C12" s="325"/>
      <c r="D12" s="327"/>
      <c r="E12" s="213">
        <v>90</v>
      </c>
      <c r="F12" s="156" t="s">
        <v>532</v>
      </c>
      <c r="G12" s="156" t="s">
        <v>540</v>
      </c>
      <c r="H12" s="181" t="s">
        <v>541</v>
      </c>
      <c r="I12" s="214"/>
      <c r="J12" s="134"/>
      <c r="K12" s="279">
        <v>0</v>
      </c>
      <c r="L12" s="280">
        <f t="shared" si="8"/>
        <v>0</v>
      </c>
      <c r="M12" s="273">
        <v>0</v>
      </c>
      <c r="N12" s="280">
        <v>0</v>
      </c>
      <c r="O12" s="273">
        <v>0</v>
      </c>
      <c r="P12" s="280">
        <f t="shared" si="5"/>
        <v>0</v>
      </c>
      <c r="Q12" s="273">
        <v>0</v>
      </c>
      <c r="R12" s="280">
        <v>0</v>
      </c>
      <c r="S12" s="273">
        <v>0</v>
      </c>
      <c r="T12" s="269">
        <f t="shared" si="6"/>
        <v>0</v>
      </c>
      <c r="U12" s="269">
        <v>0</v>
      </c>
      <c r="V12" s="280">
        <v>0</v>
      </c>
      <c r="W12" s="269">
        <v>90</v>
      </c>
      <c r="X12" s="269">
        <f t="shared" ref="X12:X75" si="10">+W12*100/E12</f>
        <v>100</v>
      </c>
      <c r="Y12" s="269">
        <v>0</v>
      </c>
      <c r="Z12" s="280">
        <f t="shared" ref="Z12:Z16" si="11">+Y12*100/W12</f>
        <v>0</v>
      </c>
      <c r="AA12" s="282">
        <f t="shared" si="0"/>
        <v>90</v>
      </c>
      <c r="AB12" s="280">
        <f t="shared" si="1"/>
        <v>100</v>
      </c>
      <c r="AC12" s="281">
        <f t="shared" si="2"/>
        <v>0</v>
      </c>
      <c r="AD12" s="280">
        <f t="shared" si="3"/>
        <v>0</v>
      </c>
      <c r="AE12" s="273"/>
    </row>
    <row r="13" spans="1:31" ht="30" customHeight="1" x14ac:dyDescent="0.25">
      <c r="A13" s="332"/>
      <c r="B13" s="344"/>
      <c r="C13" s="323" t="s">
        <v>542</v>
      </c>
      <c r="D13" s="326" t="s">
        <v>543</v>
      </c>
      <c r="E13" s="213">
        <v>1</v>
      </c>
      <c r="F13" s="156" t="s">
        <v>544</v>
      </c>
      <c r="G13" s="156" t="s">
        <v>545</v>
      </c>
      <c r="H13" s="181" t="s">
        <v>546</v>
      </c>
      <c r="I13" s="214" t="s">
        <v>514</v>
      </c>
      <c r="J13" s="134"/>
      <c r="K13" s="279">
        <v>0</v>
      </c>
      <c r="L13" s="280">
        <f t="shared" si="8"/>
        <v>0</v>
      </c>
      <c r="M13" s="273">
        <v>0</v>
      </c>
      <c r="N13" s="280">
        <v>0</v>
      </c>
      <c r="O13" s="273">
        <v>0</v>
      </c>
      <c r="P13" s="280">
        <f t="shared" si="5"/>
        <v>0</v>
      </c>
      <c r="Q13" s="273">
        <v>0</v>
      </c>
      <c r="R13" s="280">
        <v>0</v>
      </c>
      <c r="S13" s="273">
        <v>0</v>
      </c>
      <c r="T13" s="269">
        <f t="shared" si="6"/>
        <v>0</v>
      </c>
      <c r="U13" s="269">
        <v>0</v>
      </c>
      <c r="V13" s="280">
        <v>0</v>
      </c>
      <c r="W13" s="269">
        <v>1</v>
      </c>
      <c r="X13" s="269">
        <f t="shared" si="10"/>
        <v>100</v>
      </c>
      <c r="Y13" s="269">
        <v>0</v>
      </c>
      <c r="Z13" s="280">
        <f t="shared" si="11"/>
        <v>0</v>
      </c>
      <c r="AA13" s="277">
        <v>1</v>
      </c>
      <c r="AB13" s="269">
        <v>100</v>
      </c>
      <c r="AC13" s="277">
        <v>0</v>
      </c>
      <c r="AD13" s="269">
        <v>0</v>
      </c>
      <c r="AE13" s="273"/>
    </row>
    <row r="14" spans="1:31" ht="30" customHeight="1" x14ac:dyDescent="0.25">
      <c r="A14" s="332"/>
      <c r="B14" s="344"/>
      <c r="C14" s="325"/>
      <c r="D14" s="327"/>
      <c r="E14" s="213">
        <v>150</v>
      </c>
      <c r="F14" s="156" t="s">
        <v>532</v>
      </c>
      <c r="G14" s="156" t="s">
        <v>547</v>
      </c>
      <c r="H14" s="181" t="s">
        <v>548</v>
      </c>
      <c r="I14" s="214"/>
      <c r="J14" s="134"/>
      <c r="K14" s="279">
        <v>0</v>
      </c>
      <c r="L14" s="280">
        <f t="shared" si="8"/>
        <v>0</v>
      </c>
      <c r="M14" s="273">
        <v>0</v>
      </c>
      <c r="N14" s="280">
        <v>0</v>
      </c>
      <c r="O14" s="273">
        <v>0</v>
      </c>
      <c r="P14" s="280">
        <f t="shared" si="5"/>
        <v>0</v>
      </c>
      <c r="Q14" s="273">
        <v>0</v>
      </c>
      <c r="R14" s="280">
        <v>0</v>
      </c>
      <c r="S14" s="273">
        <v>0</v>
      </c>
      <c r="T14" s="269">
        <f t="shared" si="6"/>
        <v>0</v>
      </c>
      <c r="U14" s="269">
        <v>0</v>
      </c>
      <c r="V14" s="280">
        <v>0</v>
      </c>
      <c r="W14" s="269">
        <v>150</v>
      </c>
      <c r="X14" s="269">
        <f t="shared" si="10"/>
        <v>100</v>
      </c>
      <c r="Y14" s="269">
        <v>0</v>
      </c>
      <c r="Z14" s="280">
        <f t="shared" si="11"/>
        <v>0</v>
      </c>
      <c r="AA14" s="282">
        <v>150</v>
      </c>
      <c r="AB14" s="269">
        <v>100</v>
      </c>
      <c r="AC14" s="281">
        <v>0</v>
      </c>
      <c r="AD14" s="269">
        <v>0</v>
      </c>
      <c r="AE14" s="273"/>
    </row>
    <row r="15" spans="1:31" ht="30" x14ac:dyDescent="0.25">
      <c r="A15" s="332"/>
      <c r="B15" s="344"/>
      <c r="C15" s="323" t="s">
        <v>549</v>
      </c>
      <c r="D15" s="326" t="s">
        <v>550</v>
      </c>
      <c r="E15" s="213">
        <v>1</v>
      </c>
      <c r="F15" s="156" t="s">
        <v>551</v>
      </c>
      <c r="G15" s="156" t="s">
        <v>552</v>
      </c>
      <c r="H15" s="181" t="s">
        <v>553</v>
      </c>
      <c r="I15" s="214" t="s">
        <v>514</v>
      </c>
      <c r="J15" s="134"/>
      <c r="K15" s="279">
        <v>1</v>
      </c>
      <c r="L15" s="280">
        <f t="shared" si="8"/>
        <v>100</v>
      </c>
      <c r="M15" s="273">
        <v>0</v>
      </c>
      <c r="N15" s="280">
        <v>0</v>
      </c>
      <c r="O15" s="273">
        <v>0</v>
      </c>
      <c r="P15" s="280">
        <f t="shared" si="5"/>
        <v>0</v>
      </c>
      <c r="Q15" s="273">
        <v>0</v>
      </c>
      <c r="R15" s="280">
        <v>0</v>
      </c>
      <c r="S15" s="273">
        <v>0</v>
      </c>
      <c r="T15" s="269">
        <f t="shared" si="6"/>
        <v>0</v>
      </c>
      <c r="U15" s="269">
        <v>0</v>
      </c>
      <c r="V15" s="280">
        <v>0</v>
      </c>
      <c r="W15" s="269">
        <v>0</v>
      </c>
      <c r="X15" s="269">
        <f t="shared" si="10"/>
        <v>0</v>
      </c>
      <c r="Y15" s="269">
        <v>0</v>
      </c>
      <c r="Z15" s="280">
        <v>0</v>
      </c>
      <c r="AA15" s="277">
        <v>1</v>
      </c>
      <c r="AB15" s="269">
        <v>100</v>
      </c>
      <c r="AC15" s="277">
        <v>0</v>
      </c>
      <c r="AD15" s="269">
        <v>0</v>
      </c>
      <c r="AE15" s="273"/>
    </row>
    <row r="16" spans="1:31" ht="47.25" customHeight="1" x14ac:dyDescent="0.25">
      <c r="A16" s="332"/>
      <c r="B16" s="344"/>
      <c r="C16" s="325"/>
      <c r="D16" s="327"/>
      <c r="E16" s="213">
        <v>200</v>
      </c>
      <c r="F16" s="156" t="s">
        <v>554</v>
      </c>
      <c r="G16" s="156" t="s">
        <v>552</v>
      </c>
      <c r="H16" s="181" t="s">
        <v>555</v>
      </c>
      <c r="I16" s="214"/>
      <c r="J16" s="134"/>
      <c r="K16" s="279">
        <v>0</v>
      </c>
      <c r="L16" s="280">
        <f t="shared" si="8"/>
        <v>0</v>
      </c>
      <c r="M16" s="273">
        <v>0</v>
      </c>
      <c r="N16" s="280">
        <v>0</v>
      </c>
      <c r="O16" s="273">
        <v>0</v>
      </c>
      <c r="P16" s="280">
        <f t="shared" si="5"/>
        <v>0</v>
      </c>
      <c r="Q16" s="273">
        <v>0</v>
      </c>
      <c r="R16" s="280">
        <v>0</v>
      </c>
      <c r="S16" s="273">
        <v>0</v>
      </c>
      <c r="T16" s="269">
        <f t="shared" si="6"/>
        <v>0</v>
      </c>
      <c r="U16" s="269">
        <v>0</v>
      </c>
      <c r="V16" s="280">
        <v>0</v>
      </c>
      <c r="W16" s="269">
        <v>200</v>
      </c>
      <c r="X16" s="269">
        <f t="shared" si="10"/>
        <v>100</v>
      </c>
      <c r="Y16" s="269">
        <v>0</v>
      </c>
      <c r="Z16" s="280">
        <f t="shared" si="11"/>
        <v>0</v>
      </c>
      <c r="AA16" s="281">
        <v>200</v>
      </c>
      <c r="AB16" s="269">
        <v>100</v>
      </c>
      <c r="AC16" s="281">
        <v>0</v>
      </c>
      <c r="AD16" s="269">
        <v>0</v>
      </c>
      <c r="AE16" s="273"/>
    </row>
    <row r="17" spans="1:31" ht="41.25" customHeight="1" x14ac:dyDescent="0.25">
      <c r="A17" s="332"/>
      <c r="B17" s="344"/>
      <c r="C17" s="323" t="s">
        <v>556</v>
      </c>
      <c r="D17" s="326" t="s">
        <v>557</v>
      </c>
      <c r="E17" s="213">
        <v>20</v>
      </c>
      <c r="F17" s="156" t="s">
        <v>558</v>
      </c>
      <c r="G17" s="156" t="s">
        <v>559</v>
      </c>
      <c r="H17" s="181" t="s">
        <v>560</v>
      </c>
      <c r="I17" s="214" t="s">
        <v>514</v>
      </c>
      <c r="J17" s="134"/>
      <c r="K17" s="279">
        <v>16</v>
      </c>
      <c r="L17" s="280">
        <f t="shared" si="8"/>
        <v>80</v>
      </c>
      <c r="M17" s="273">
        <v>16</v>
      </c>
      <c r="N17" s="280">
        <v>80</v>
      </c>
      <c r="O17" s="273">
        <v>4</v>
      </c>
      <c r="P17" s="280">
        <f t="shared" si="5"/>
        <v>20</v>
      </c>
      <c r="Q17" s="273">
        <v>4</v>
      </c>
      <c r="R17" s="280">
        <v>20</v>
      </c>
      <c r="S17" s="273">
        <v>0</v>
      </c>
      <c r="T17" s="269">
        <f t="shared" si="6"/>
        <v>0</v>
      </c>
      <c r="U17" s="269">
        <v>0</v>
      </c>
      <c r="V17" s="280">
        <v>0</v>
      </c>
      <c r="W17" s="269">
        <v>0</v>
      </c>
      <c r="X17" s="269">
        <f t="shared" si="10"/>
        <v>0</v>
      </c>
      <c r="Y17" s="269">
        <v>0</v>
      </c>
      <c r="Z17" s="269">
        <v>0</v>
      </c>
      <c r="AA17" s="277">
        <v>20</v>
      </c>
      <c r="AB17" s="269">
        <v>100</v>
      </c>
      <c r="AC17" s="277">
        <v>20</v>
      </c>
      <c r="AD17" s="269">
        <v>100</v>
      </c>
      <c r="AE17" s="273"/>
    </row>
    <row r="18" spans="1:31" ht="39.75" customHeight="1" x14ac:dyDescent="0.25">
      <c r="A18" s="332"/>
      <c r="B18" s="344"/>
      <c r="C18" s="325"/>
      <c r="D18" s="327"/>
      <c r="E18" s="213">
        <v>2000</v>
      </c>
      <c r="F18" s="156" t="s">
        <v>532</v>
      </c>
      <c r="G18" s="156" t="s">
        <v>561</v>
      </c>
      <c r="H18" s="181" t="s">
        <v>562</v>
      </c>
      <c r="I18" s="214"/>
      <c r="J18" s="134"/>
      <c r="K18" s="279">
        <v>1600</v>
      </c>
      <c r="L18" s="280">
        <f t="shared" si="8"/>
        <v>80</v>
      </c>
      <c r="M18" s="273">
        <v>1600</v>
      </c>
      <c r="N18" s="280">
        <f t="shared" ref="N18:N66" si="12">+M18*100/K18</f>
        <v>100</v>
      </c>
      <c r="O18" s="273">
        <v>400</v>
      </c>
      <c r="P18" s="280">
        <f t="shared" si="5"/>
        <v>20</v>
      </c>
      <c r="Q18" s="273">
        <v>400</v>
      </c>
      <c r="R18" s="280">
        <f t="shared" ref="R18:R67" si="13">+Q18*100/O18</f>
        <v>100</v>
      </c>
      <c r="S18" s="273">
        <v>0</v>
      </c>
      <c r="T18" s="269">
        <f t="shared" si="6"/>
        <v>0</v>
      </c>
      <c r="U18" s="269">
        <v>0</v>
      </c>
      <c r="V18" s="280">
        <v>0</v>
      </c>
      <c r="W18" s="269">
        <v>0</v>
      </c>
      <c r="X18" s="269">
        <f t="shared" si="10"/>
        <v>0</v>
      </c>
      <c r="Y18" s="269"/>
      <c r="Z18" s="269">
        <v>0</v>
      </c>
      <c r="AA18" s="282">
        <v>2000</v>
      </c>
      <c r="AB18" s="269">
        <v>100</v>
      </c>
      <c r="AC18" s="282">
        <v>0</v>
      </c>
      <c r="AD18" s="269">
        <v>0</v>
      </c>
      <c r="AE18" s="273"/>
    </row>
    <row r="19" spans="1:31" ht="42.75" customHeight="1" x14ac:dyDescent="0.25">
      <c r="A19" s="332"/>
      <c r="B19" s="344"/>
      <c r="C19" s="323" t="s">
        <v>563</v>
      </c>
      <c r="D19" s="326" t="s">
        <v>564</v>
      </c>
      <c r="E19" s="213">
        <v>1</v>
      </c>
      <c r="F19" s="156" t="s">
        <v>565</v>
      </c>
      <c r="G19" s="156" t="s">
        <v>566</v>
      </c>
      <c r="H19" s="181" t="s">
        <v>567</v>
      </c>
      <c r="I19" s="214" t="s">
        <v>38</v>
      </c>
      <c r="J19" s="134"/>
      <c r="K19" s="279">
        <v>1</v>
      </c>
      <c r="L19" s="280">
        <f t="shared" si="8"/>
        <v>100</v>
      </c>
      <c r="M19" s="273">
        <v>1</v>
      </c>
      <c r="N19" s="280">
        <f t="shared" si="12"/>
        <v>100</v>
      </c>
      <c r="O19" s="273">
        <v>0</v>
      </c>
      <c r="P19" s="280">
        <f t="shared" si="5"/>
        <v>0</v>
      </c>
      <c r="Q19" s="273">
        <v>0</v>
      </c>
      <c r="R19" s="280">
        <v>0</v>
      </c>
      <c r="S19" s="273">
        <v>0</v>
      </c>
      <c r="T19" s="269">
        <f t="shared" si="6"/>
        <v>0</v>
      </c>
      <c r="U19" s="269">
        <v>0</v>
      </c>
      <c r="V19" s="280">
        <v>0</v>
      </c>
      <c r="W19" s="269">
        <v>0</v>
      </c>
      <c r="X19" s="269">
        <f t="shared" si="10"/>
        <v>0</v>
      </c>
      <c r="Y19" s="269">
        <v>0</v>
      </c>
      <c r="Z19" s="269">
        <v>0</v>
      </c>
      <c r="AA19" s="277">
        <v>1</v>
      </c>
      <c r="AB19" s="269">
        <v>100</v>
      </c>
      <c r="AC19" s="277">
        <v>1</v>
      </c>
      <c r="AD19" s="269">
        <v>100</v>
      </c>
      <c r="AE19" s="273"/>
    </row>
    <row r="20" spans="1:31" ht="41.25" customHeight="1" x14ac:dyDescent="0.25">
      <c r="A20" s="332"/>
      <c r="B20" s="344"/>
      <c r="C20" s="324"/>
      <c r="D20" s="330"/>
      <c r="E20" s="213">
        <v>1</v>
      </c>
      <c r="F20" s="156" t="s">
        <v>568</v>
      </c>
      <c r="G20" s="156" t="s">
        <v>569</v>
      </c>
      <c r="H20" s="181" t="s">
        <v>570</v>
      </c>
      <c r="I20" s="214"/>
      <c r="J20" s="134"/>
      <c r="K20" s="279">
        <v>1</v>
      </c>
      <c r="L20" s="280">
        <f t="shared" si="8"/>
        <v>100</v>
      </c>
      <c r="M20" s="273">
        <v>0</v>
      </c>
      <c r="N20" s="280">
        <v>0</v>
      </c>
      <c r="O20" s="273">
        <v>0</v>
      </c>
      <c r="P20" s="280">
        <f t="shared" si="5"/>
        <v>0</v>
      </c>
      <c r="Q20" s="273">
        <v>0</v>
      </c>
      <c r="R20" s="280">
        <v>0</v>
      </c>
      <c r="S20" s="273">
        <v>0</v>
      </c>
      <c r="T20" s="269">
        <f t="shared" si="6"/>
        <v>0</v>
      </c>
      <c r="U20" s="269">
        <v>0</v>
      </c>
      <c r="V20" s="280">
        <v>0</v>
      </c>
      <c r="W20" s="269">
        <v>0</v>
      </c>
      <c r="X20" s="269">
        <f t="shared" si="10"/>
        <v>0</v>
      </c>
      <c r="Y20" s="269">
        <v>0</v>
      </c>
      <c r="Z20" s="269">
        <v>0</v>
      </c>
      <c r="AA20" s="277">
        <v>1</v>
      </c>
      <c r="AB20" s="269">
        <v>100</v>
      </c>
      <c r="AC20" s="277">
        <v>0</v>
      </c>
      <c r="AD20" s="269">
        <v>0</v>
      </c>
      <c r="AE20" s="273"/>
    </row>
    <row r="21" spans="1:31" ht="37.5" customHeight="1" x14ac:dyDescent="0.25">
      <c r="A21" s="332"/>
      <c r="B21" s="344"/>
      <c r="C21" s="325"/>
      <c r="D21" s="327"/>
      <c r="E21" s="213">
        <v>2000</v>
      </c>
      <c r="F21" s="156" t="s">
        <v>532</v>
      </c>
      <c r="G21" s="156" t="s">
        <v>571</v>
      </c>
      <c r="H21" s="181" t="s">
        <v>572</v>
      </c>
      <c r="I21" s="214"/>
      <c r="J21" s="134"/>
      <c r="K21" s="279">
        <v>2000</v>
      </c>
      <c r="L21" s="280">
        <f t="shared" si="8"/>
        <v>100</v>
      </c>
      <c r="M21" s="273">
        <v>0</v>
      </c>
      <c r="N21" s="280">
        <v>0</v>
      </c>
      <c r="O21" s="273">
        <v>0</v>
      </c>
      <c r="P21" s="280">
        <f t="shared" si="5"/>
        <v>0</v>
      </c>
      <c r="Q21" s="273">
        <v>0</v>
      </c>
      <c r="R21" s="280">
        <v>0</v>
      </c>
      <c r="S21" s="273">
        <v>0</v>
      </c>
      <c r="T21" s="269">
        <f t="shared" si="6"/>
        <v>0</v>
      </c>
      <c r="U21" s="269">
        <v>0</v>
      </c>
      <c r="V21" s="280">
        <v>0</v>
      </c>
      <c r="W21" s="269">
        <v>0</v>
      </c>
      <c r="X21" s="269">
        <f t="shared" si="10"/>
        <v>0</v>
      </c>
      <c r="Y21" s="269">
        <v>0</v>
      </c>
      <c r="Z21" s="269">
        <v>0</v>
      </c>
      <c r="AA21" s="277">
        <v>2000</v>
      </c>
      <c r="AB21" s="269">
        <v>100</v>
      </c>
      <c r="AC21" s="277">
        <v>0</v>
      </c>
      <c r="AD21" s="269">
        <v>0</v>
      </c>
      <c r="AE21" s="273"/>
    </row>
    <row r="22" spans="1:31" ht="45" x14ac:dyDescent="0.25">
      <c r="A22" s="332"/>
      <c r="B22" s="344"/>
      <c r="C22" s="323" t="s">
        <v>573</v>
      </c>
      <c r="D22" s="295" t="s">
        <v>574</v>
      </c>
      <c r="E22" s="213">
        <v>141</v>
      </c>
      <c r="F22" s="156" t="s">
        <v>575</v>
      </c>
      <c r="G22" s="156" t="s">
        <v>576</v>
      </c>
      <c r="H22" s="181" t="s">
        <v>577</v>
      </c>
      <c r="I22" s="214" t="s">
        <v>38</v>
      </c>
      <c r="J22" s="134"/>
      <c r="K22" s="279">
        <v>90</v>
      </c>
      <c r="L22" s="280">
        <f t="shared" si="8"/>
        <v>63.829787234042556</v>
      </c>
      <c r="M22" s="273">
        <v>90</v>
      </c>
      <c r="N22" s="280">
        <v>6.83</v>
      </c>
      <c r="O22" s="273">
        <v>0</v>
      </c>
      <c r="P22" s="280">
        <f t="shared" si="5"/>
        <v>0</v>
      </c>
      <c r="Q22" s="273">
        <v>0</v>
      </c>
      <c r="R22" s="280">
        <v>0</v>
      </c>
      <c r="S22" s="273">
        <v>51</v>
      </c>
      <c r="T22" s="269">
        <v>36.17</v>
      </c>
      <c r="U22" s="269">
        <v>60</v>
      </c>
      <c r="V22" s="280">
        <v>42.55</v>
      </c>
      <c r="W22" s="269">
        <v>20</v>
      </c>
      <c r="X22" s="269">
        <v>14.18</v>
      </c>
      <c r="Y22" s="269">
        <v>20</v>
      </c>
      <c r="Z22" s="280">
        <v>14.18</v>
      </c>
      <c r="AA22" s="277">
        <v>141</v>
      </c>
      <c r="AB22" s="269">
        <v>100</v>
      </c>
      <c r="AC22" s="277">
        <v>141</v>
      </c>
      <c r="AD22" s="269">
        <v>100</v>
      </c>
      <c r="AE22" s="273"/>
    </row>
    <row r="23" spans="1:31" ht="33" customHeight="1" x14ac:dyDescent="0.25">
      <c r="A23" s="332"/>
      <c r="B23" s="344"/>
      <c r="C23" s="325"/>
      <c r="D23" s="295" t="s">
        <v>578</v>
      </c>
      <c r="E23" s="213">
        <v>200</v>
      </c>
      <c r="F23" s="156" t="s">
        <v>579</v>
      </c>
      <c r="G23" s="156" t="s">
        <v>580</v>
      </c>
      <c r="H23" s="181" t="s">
        <v>581</v>
      </c>
      <c r="I23" s="214"/>
      <c r="J23" s="134"/>
      <c r="K23" s="279">
        <v>90</v>
      </c>
      <c r="L23" s="280">
        <f t="shared" si="8"/>
        <v>45</v>
      </c>
      <c r="M23" s="273">
        <v>0</v>
      </c>
      <c r="N23" s="280">
        <v>0</v>
      </c>
      <c r="O23" s="273">
        <v>20</v>
      </c>
      <c r="P23" s="280">
        <f t="shared" si="5"/>
        <v>10</v>
      </c>
      <c r="Q23" s="273">
        <v>0</v>
      </c>
      <c r="R23" s="280">
        <v>0</v>
      </c>
      <c r="S23" s="273">
        <v>90</v>
      </c>
      <c r="T23" s="269">
        <f t="shared" si="6"/>
        <v>45</v>
      </c>
      <c r="U23" s="269">
        <v>0</v>
      </c>
      <c r="V23" s="280">
        <f t="shared" si="9"/>
        <v>0</v>
      </c>
      <c r="W23" s="269">
        <v>0</v>
      </c>
      <c r="X23" s="269">
        <f t="shared" si="10"/>
        <v>0</v>
      </c>
      <c r="Y23" s="269">
        <v>0</v>
      </c>
      <c r="Z23" s="269">
        <v>0</v>
      </c>
      <c r="AA23" s="277">
        <v>200</v>
      </c>
      <c r="AB23" s="269">
        <v>100</v>
      </c>
      <c r="AC23" s="277">
        <v>0</v>
      </c>
      <c r="AD23" s="269">
        <v>0</v>
      </c>
      <c r="AE23" s="273"/>
    </row>
    <row r="24" spans="1:31" ht="32.25" customHeight="1" x14ac:dyDescent="0.25">
      <c r="A24" s="332"/>
      <c r="B24" s="344"/>
      <c r="C24" s="323" t="s">
        <v>582</v>
      </c>
      <c r="D24" s="326" t="s">
        <v>564</v>
      </c>
      <c r="E24" s="213">
        <v>3</v>
      </c>
      <c r="F24" s="156" t="s">
        <v>529</v>
      </c>
      <c r="G24" s="156" t="s">
        <v>583</v>
      </c>
      <c r="H24" s="181" t="s">
        <v>584</v>
      </c>
      <c r="I24" s="214" t="s">
        <v>38</v>
      </c>
      <c r="J24" s="134"/>
      <c r="K24" s="279">
        <v>3</v>
      </c>
      <c r="L24" s="280">
        <f t="shared" si="8"/>
        <v>100</v>
      </c>
      <c r="M24" s="273">
        <v>3</v>
      </c>
      <c r="N24" s="280">
        <f t="shared" si="12"/>
        <v>100</v>
      </c>
      <c r="O24" s="273">
        <v>0</v>
      </c>
      <c r="P24" s="280">
        <f t="shared" si="5"/>
        <v>0</v>
      </c>
      <c r="Q24" s="273">
        <v>0</v>
      </c>
      <c r="R24" s="280">
        <v>0</v>
      </c>
      <c r="S24" s="273">
        <v>0</v>
      </c>
      <c r="T24" s="269">
        <f t="shared" si="6"/>
        <v>0</v>
      </c>
      <c r="U24" s="269">
        <v>0</v>
      </c>
      <c r="V24" s="280">
        <v>0</v>
      </c>
      <c r="W24" s="269">
        <v>3</v>
      </c>
      <c r="X24" s="269">
        <f t="shared" si="10"/>
        <v>100</v>
      </c>
      <c r="Y24" s="269">
        <v>0</v>
      </c>
      <c r="Z24" s="280">
        <v>0</v>
      </c>
      <c r="AA24" s="277">
        <v>3</v>
      </c>
      <c r="AB24" s="269">
        <v>100</v>
      </c>
      <c r="AC24" s="277">
        <v>0</v>
      </c>
      <c r="AD24" s="269">
        <v>0</v>
      </c>
      <c r="AE24" s="273"/>
    </row>
    <row r="25" spans="1:31" ht="34.5" customHeight="1" x14ac:dyDescent="0.25">
      <c r="A25" s="332"/>
      <c r="B25" s="344"/>
      <c r="C25" s="325"/>
      <c r="D25" s="327"/>
      <c r="E25" s="213">
        <v>600</v>
      </c>
      <c r="F25" s="156" t="s">
        <v>532</v>
      </c>
      <c r="G25" s="156" t="s">
        <v>585</v>
      </c>
      <c r="H25" s="181" t="s">
        <v>586</v>
      </c>
      <c r="I25" s="214"/>
      <c r="J25" s="134"/>
      <c r="K25" s="279">
        <v>0</v>
      </c>
      <c r="L25" s="280">
        <f t="shared" si="8"/>
        <v>0</v>
      </c>
      <c r="M25" s="273">
        <v>0</v>
      </c>
      <c r="N25" s="280">
        <v>0</v>
      </c>
      <c r="O25" s="273">
        <v>0</v>
      </c>
      <c r="P25" s="280">
        <f t="shared" si="5"/>
        <v>0</v>
      </c>
      <c r="Q25" s="273">
        <v>0</v>
      </c>
      <c r="R25" s="280">
        <v>0</v>
      </c>
      <c r="S25" s="273">
        <v>600</v>
      </c>
      <c r="T25" s="269">
        <f t="shared" si="6"/>
        <v>100</v>
      </c>
      <c r="U25" s="269">
        <v>0</v>
      </c>
      <c r="V25" s="280">
        <f t="shared" si="9"/>
        <v>0</v>
      </c>
      <c r="W25" s="269">
        <v>0</v>
      </c>
      <c r="X25" s="269">
        <v>0</v>
      </c>
      <c r="Y25" s="269">
        <v>0</v>
      </c>
      <c r="Z25" s="280">
        <v>0</v>
      </c>
      <c r="AA25" s="277">
        <v>600</v>
      </c>
      <c r="AB25" s="269">
        <v>100</v>
      </c>
      <c r="AC25" s="277">
        <v>0</v>
      </c>
      <c r="AD25" s="269">
        <v>0</v>
      </c>
      <c r="AE25" s="273"/>
    </row>
    <row r="26" spans="1:31" ht="33.75" customHeight="1" x14ac:dyDescent="0.25">
      <c r="A26" s="332"/>
      <c r="B26" s="344"/>
      <c r="C26" s="323" t="s">
        <v>587</v>
      </c>
      <c r="D26" s="326" t="s">
        <v>588</v>
      </c>
      <c r="E26" s="213">
        <v>3</v>
      </c>
      <c r="F26" s="156" t="s">
        <v>589</v>
      </c>
      <c r="G26" s="156" t="s">
        <v>590</v>
      </c>
      <c r="H26" s="181" t="s">
        <v>591</v>
      </c>
      <c r="I26" s="190" t="s">
        <v>592</v>
      </c>
      <c r="J26" s="134"/>
      <c r="K26" s="279">
        <v>3</v>
      </c>
      <c r="L26" s="280">
        <f t="shared" si="8"/>
        <v>100</v>
      </c>
      <c r="M26" s="273">
        <v>0</v>
      </c>
      <c r="N26" s="280">
        <v>0</v>
      </c>
      <c r="O26" s="273">
        <v>0</v>
      </c>
      <c r="P26" s="280">
        <f t="shared" si="5"/>
        <v>0</v>
      </c>
      <c r="Q26" s="273">
        <v>0</v>
      </c>
      <c r="R26" s="280">
        <v>0</v>
      </c>
      <c r="S26" s="273">
        <v>0</v>
      </c>
      <c r="T26" s="269">
        <f t="shared" si="6"/>
        <v>0</v>
      </c>
      <c r="U26" s="269">
        <v>0</v>
      </c>
      <c r="V26" s="280">
        <v>0</v>
      </c>
      <c r="W26" s="269">
        <v>0</v>
      </c>
      <c r="X26" s="269">
        <f t="shared" si="10"/>
        <v>0</v>
      </c>
      <c r="Y26" s="269">
        <v>0</v>
      </c>
      <c r="Z26" s="269">
        <v>0</v>
      </c>
      <c r="AA26" s="277">
        <v>3</v>
      </c>
      <c r="AB26" s="269">
        <v>100</v>
      </c>
      <c r="AC26" s="277">
        <v>0</v>
      </c>
      <c r="AD26" s="269">
        <v>0</v>
      </c>
      <c r="AE26" s="273"/>
    </row>
    <row r="27" spans="1:31" ht="39.75" customHeight="1" x14ac:dyDescent="0.25">
      <c r="A27" s="332"/>
      <c r="B27" s="216"/>
      <c r="C27" s="325"/>
      <c r="D27" s="327"/>
      <c r="E27" s="213">
        <v>3</v>
      </c>
      <c r="F27" s="156" t="s">
        <v>568</v>
      </c>
      <c r="G27" s="156" t="s">
        <v>593</v>
      </c>
      <c r="H27" s="181" t="s">
        <v>594</v>
      </c>
      <c r="I27" s="190"/>
      <c r="J27" s="134"/>
      <c r="K27" s="279">
        <v>0</v>
      </c>
      <c r="L27" s="280">
        <f t="shared" si="8"/>
        <v>0</v>
      </c>
      <c r="M27" s="273">
        <v>0</v>
      </c>
      <c r="N27" s="280">
        <v>0</v>
      </c>
      <c r="O27" s="273">
        <v>0</v>
      </c>
      <c r="P27" s="280">
        <f t="shared" si="5"/>
        <v>0</v>
      </c>
      <c r="Q27" s="273">
        <v>0</v>
      </c>
      <c r="R27" s="280">
        <v>0</v>
      </c>
      <c r="S27" s="273">
        <v>3</v>
      </c>
      <c r="T27" s="269">
        <f t="shared" si="6"/>
        <v>100</v>
      </c>
      <c r="U27" s="269">
        <v>0</v>
      </c>
      <c r="V27" s="280">
        <v>0</v>
      </c>
      <c r="W27" s="269">
        <v>0</v>
      </c>
      <c r="X27" s="269">
        <f t="shared" si="10"/>
        <v>0</v>
      </c>
      <c r="Y27" s="269">
        <v>0</v>
      </c>
      <c r="Z27" s="269">
        <v>0</v>
      </c>
      <c r="AA27" s="277">
        <v>3</v>
      </c>
      <c r="AB27" s="269">
        <v>100</v>
      </c>
      <c r="AC27" s="277">
        <v>0</v>
      </c>
      <c r="AD27" s="269">
        <v>0</v>
      </c>
      <c r="AE27" s="273"/>
    </row>
    <row r="28" spans="1:31" ht="30" x14ac:dyDescent="0.25">
      <c r="A28" s="332"/>
      <c r="B28" s="322" t="s">
        <v>595</v>
      </c>
      <c r="C28" s="323" t="s">
        <v>986</v>
      </c>
      <c r="D28" s="295" t="s">
        <v>597</v>
      </c>
      <c r="E28" s="213">
        <v>2</v>
      </c>
      <c r="F28" s="156" t="s">
        <v>598</v>
      </c>
      <c r="G28" s="156" t="s">
        <v>599</v>
      </c>
      <c r="H28" s="181" t="s">
        <v>600</v>
      </c>
      <c r="I28" s="190" t="s">
        <v>592</v>
      </c>
      <c r="J28" s="134"/>
      <c r="K28" s="279">
        <v>0</v>
      </c>
      <c r="L28" s="280">
        <f t="shared" si="8"/>
        <v>0</v>
      </c>
      <c r="M28" s="273">
        <v>0</v>
      </c>
      <c r="N28" s="280">
        <v>0</v>
      </c>
      <c r="O28" s="273">
        <v>0</v>
      </c>
      <c r="P28" s="280">
        <f t="shared" si="5"/>
        <v>0</v>
      </c>
      <c r="Q28" s="273">
        <v>0</v>
      </c>
      <c r="R28" s="280">
        <v>0</v>
      </c>
      <c r="S28" s="273">
        <v>1</v>
      </c>
      <c r="T28" s="269">
        <f t="shared" si="6"/>
        <v>50</v>
      </c>
      <c r="U28" s="269">
        <v>1</v>
      </c>
      <c r="V28" s="280">
        <v>50</v>
      </c>
      <c r="W28" s="269">
        <v>1</v>
      </c>
      <c r="X28" s="269">
        <f t="shared" si="10"/>
        <v>50</v>
      </c>
      <c r="Y28" s="269">
        <v>1</v>
      </c>
      <c r="Z28" s="280">
        <v>50</v>
      </c>
      <c r="AA28" s="277">
        <v>2</v>
      </c>
      <c r="AB28" s="269">
        <v>100</v>
      </c>
      <c r="AC28" s="277">
        <v>2</v>
      </c>
      <c r="AD28" s="269">
        <v>100</v>
      </c>
      <c r="AE28" s="273"/>
    </row>
    <row r="29" spans="1:31" ht="31.5" customHeight="1" x14ac:dyDescent="0.25">
      <c r="A29" s="332"/>
      <c r="B29" s="322"/>
      <c r="C29" s="324"/>
      <c r="D29" s="295" t="s">
        <v>601</v>
      </c>
      <c r="E29" s="213">
        <v>600</v>
      </c>
      <c r="F29" s="156" t="s">
        <v>602</v>
      </c>
      <c r="G29" s="156" t="s">
        <v>603</v>
      </c>
      <c r="H29" s="181" t="s">
        <v>604</v>
      </c>
      <c r="I29" s="190"/>
      <c r="J29" s="134"/>
      <c r="K29" s="279">
        <v>0</v>
      </c>
      <c r="L29" s="280">
        <f t="shared" si="8"/>
        <v>0</v>
      </c>
      <c r="M29" s="273">
        <v>0</v>
      </c>
      <c r="N29" s="280">
        <v>0</v>
      </c>
      <c r="O29" s="273">
        <v>0</v>
      </c>
      <c r="P29" s="280">
        <f t="shared" si="5"/>
        <v>0</v>
      </c>
      <c r="Q29" s="273">
        <v>0</v>
      </c>
      <c r="R29" s="280">
        <v>0</v>
      </c>
      <c r="S29" s="273">
        <v>600</v>
      </c>
      <c r="T29" s="269">
        <f t="shared" si="6"/>
        <v>100</v>
      </c>
      <c r="U29" s="269">
        <v>500</v>
      </c>
      <c r="V29" s="280">
        <f t="shared" si="9"/>
        <v>83.333333333333329</v>
      </c>
      <c r="W29" s="269">
        <v>0</v>
      </c>
      <c r="X29" s="269">
        <f t="shared" si="10"/>
        <v>0</v>
      </c>
      <c r="Y29" s="269">
        <v>0</v>
      </c>
      <c r="Z29" s="269">
        <v>0</v>
      </c>
      <c r="AA29" s="277">
        <v>600</v>
      </c>
      <c r="AB29" s="269">
        <v>100</v>
      </c>
      <c r="AC29" s="277">
        <v>500</v>
      </c>
      <c r="AD29" s="269">
        <v>83.33</v>
      </c>
      <c r="AE29" s="273"/>
    </row>
    <row r="30" spans="1:31" ht="33" customHeight="1" x14ac:dyDescent="0.25">
      <c r="A30" s="332"/>
      <c r="B30" s="322"/>
      <c r="C30" s="324"/>
      <c r="D30" s="295" t="s">
        <v>605</v>
      </c>
      <c r="E30" s="213">
        <v>300</v>
      </c>
      <c r="F30" s="156" t="s">
        <v>602</v>
      </c>
      <c r="G30" s="156" t="s">
        <v>606</v>
      </c>
      <c r="H30" s="181" t="s">
        <v>607</v>
      </c>
      <c r="I30" s="190"/>
      <c r="J30" s="134"/>
      <c r="K30" s="279">
        <v>0</v>
      </c>
      <c r="L30" s="280">
        <f t="shared" si="8"/>
        <v>0</v>
      </c>
      <c r="M30" s="273">
        <v>0</v>
      </c>
      <c r="N30" s="280">
        <v>0</v>
      </c>
      <c r="O30" s="273">
        <v>0</v>
      </c>
      <c r="P30" s="280">
        <f t="shared" si="5"/>
        <v>0</v>
      </c>
      <c r="Q30" s="273">
        <v>0</v>
      </c>
      <c r="R30" s="280">
        <v>0</v>
      </c>
      <c r="S30" s="273">
        <v>300</v>
      </c>
      <c r="T30" s="269">
        <f t="shared" si="6"/>
        <v>100</v>
      </c>
      <c r="U30" s="269">
        <v>260</v>
      </c>
      <c r="V30" s="280">
        <f t="shared" si="9"/>
        <v>86.666666666666671</v>
      </c>
      <c r="W30" s="269">
        <v>0</v>
      </c>
      <c r="X30" s="269">
        <f t="shared" si="10"/>
        <v>0</v>
      </c>
      <c r="Y30" s="269">
        <v>0</v>
      </c>
      <c r="Z30" s="269">
        <v>0</v>
      </c>
      <c r="AA30" s="277">
        <v>300</v>
      </c>
      <c r="AB30" s="269">
        <v>100</v>
      </c>
      <c r="AC30" s="277">
        <v>260</v>
      </c>
      <c r="AD30" s="269">
        <v>86.66</v>
      </c>
      <c r="AE30" s="273"/>
    </row>
    <row r="31" spans="1:31" ht="33" customHeight="1" x14ac:dyDescent="0.25">
      <c r="A31" s="332"/>
      <c r="B31" s="322"/>
      <c r="C31" s="324"/>
      <c r="D31" s="296" t="s">
        <v>608</v>
      </c>
      <c r="E31" s="213">
        <v>1920</v>
      </c>
      <c r="F31" s="156" t="s">
        <v>602</v>
      </c>
      <c r="G31" s="156" t="s">
        <v>609</v>
      </c>
      <c r="H31" s="181" t="s">
        <v>610</v>
      </c>
      <c r="I31" s="190" t="s">
        <v>611</v>
      </c>
      <c r="J31" s="134"/>
      <c r="K31" s="279">
        <v>640</v>
      </c>
      <c r="L31" s="280">
        <f t="shared" si="8"/>
        <v>33.333333333333336</v>
      </c>
      <c r="M31" s="273">
        <v>640</v>
      </c>
      <c r="N31" s="280">
        <f t="shared" si="12"/>
        <v>100</v>
      </c>
      <c r="O31" s="273">
        <v>640</v>
      </c>
      <c r="P31" s="280">
        <f t="shared" si="5"/>
        <v>33.333333333333336</v>
      </c>
      <c r="Q31" s="273">
        <v>640</v>
      </c>
      <c r="R31" s="280">
        <f t="shared" si="13"/>
        <v>100</v>
      </c>
      <c r="S31" s="273">
        <v>320</v>
      </c>
      <c r="T31" s="269">
        <v>16.670000000000002</v>
      </c>
      <c r="U31" s="269">
        <v>400</v>
      </c>
      <c r="V31" s="280">
        <f t="shared" si="9"/>
        <v>125</v>
      </c>
      <c r="W31" s="269">
        <v>320</v>
      </c>
      <c r="X31" s="269">
        <v>16.670000000000002</v>
      </c>
      <c r="Y31" s="269">
        <v>300</v>
      </c>
      <c r="Z31" s="280">
        <f t="shared" ref="Z31:Z42" si="14">+Y31*100/W31</f>
        <v>93.75</v>
      </c>
      <c r="AA31" s="277">
        <v>1920</v>
      </c>
      <c r="AB31" s="269">
        <v>100</v>
      </c>
      <c r="AC31" s="277">
        <v>1980</v>
      </c>
      <c r="AD31" s="269">
        <v>103.12</v>
      </c>
      <c r="AE31" s="273"/>
    </row>
    <row r="32" spans="1:31" ht="36.75" customHeight="1" x14ac:dyDescent="0.25">
      <c r="A32" s="332"/>
      <c r="B32" s="322"/>
      <c r="C32" s="325"/>
      <c r="D32" s="296" t="s">
        <v>612</v>
      </c>
      <c r="E32" s="213">
        <v>3</v>
      </c>
      <c r="F32" s="156" t="s">
        <v>613</v>
      </c>
      <c r="G32" s="156" t="s">
        <v>614</v>
      </c>
      <c r="H32" s="181" t="s">
        <v>615</v>
      </c>
      <c r="I32" s="190" t="s">
        <v>592</v>
      </c>
      <c r="J32" s="134"/>
      <c r="K32" s="279">
        <v>1</v>
      </c>
      <c r="L32" s="280">
        <f t="shared" si="8"/>
        <v>33.333333333333336</v>
      </c>
      <c r="M32" s="273">
        <v>1</v>
      </c>
      <c r="N32" s="280">
        <v>33.33</v>
      </c>
      <c r="O32" s="273">
        <v>1</v>
      </c>
      <c r="P32" s="280">
        <f t="shared" si="5"/>
        <v>33.333333333333336</v>
      </c>
      <c r="Q32" s="273">
        <v>1</v>
      </c>
      <c r="R32" s="280">
        <v>33.33</v>
      </c>
      <c r="S32" s="273">
        <v>1</v>
      </c>
      <c r="T32" s="269">
        <v>33.33</v>
      </c>
      <c r="U32" s="269">
        <v>1</v>
      </c>
      <c r="V32" s="280">
        <v>33.33</v>
      </c>
      <c r="W32" s="269">
        <v>0</v>
      </c>
      <c r="X32" s="269">
        <v>0</v>
      </c>
      <c r="Y32" s="269">
        <v>1</v>
      </c>
      <c r="Z32" s="280">
        <v>33.33</v>
      </c>
      <c r="AA32" s="277">
        <v>3</v>
      </c>
      <c r="AB32" s="269">
        <v>100</v>
      </c>
      <c r="AC32" s="277">
        <v>4</v>
      </c>
      <c r="AD32" s="269">
        <v>133.33000000000001</v>
      </c>
      <c r="AE32" s="273"/>
    </row>
    <row r="33" spans="1:31" ht="30.75" customHeight="1" x14ac:dyDescent="0.25">
      <c r="A33" s="332"/>
      <c r="B33" s="322"/>
      <c r="C33" s="323" t="s">
        <v>987</v>
      </c>
      <c r="D33" s="326" t="s">
        <v>617</v>
      </c>
      <c r="E33" s="213">
        <v>11</v>
      </c>
      <c r="F33" s="156" t="s">
        <v>618</v>
      </c>
      <c r="G33" s="156" t="s">
        <v>619</v>
      </c>
      <c r="H33" s="181" t="s">
        <v>620</v>
      </c>
      <c r="I33" s="190" t="s">
        <v>592</v>
      </c>
      <c r="J33" s="134"/>
      <c r="K33" s="279">
        <v>3</v>
      </c>
      <c r="L33" s="280">
        <f t="shared" si="8"/>
        <v>27.272727272727273</v>
      </c>
      <c r="M33" s="273">
        <v>3</v>
      </c>
      <c r="N33" s="280">
        <v>27.27</v>
      </c>
      <c r="O33" s="273">
        <v>4</v>
      </c>
      <c r="P33" s="280">
        <f t="shared" si="5"/>
        <v>36.363636363636367</v>
      </c>
      <c r="Q33" s="273">
        <v>4</v>
      </c>
      <c r="R33" s="280">
        <v>36.36</v>
      </c>
      <c r="S33" s="273">
        <v>0</v>
      </c>
      <c r="T33" s="269">
        <f t="shared" si="6"/>
        <v>0</v>
      </c>
      <c r="U33" s="269">
        <v>0</v>
      </c>
      <c r="V33" s="280">
        <v>0</v>
      </c>
      <c r="W33" s="269">
        <v>4</v>
      </c>
      <c r="X33" s="269">
        <v>36.36</v>
      </c>
      <c r="Y33" s="269">
        <v>4</v>
      </c>
      <c r="Z33" s="280">
        <v>36.36</v>
      </c>
      <c r="AA33" s="277">
        <v>11</v>
      </c>
      <c r="AB33" s="269">
        <v>100</v>
      </c>
      <c r="AC33" s="277">
        <v>11</v>
      </c>
      <c r="AD33" s="269">
        <v>100</v>
      </c>
      <c r="AE33" s="273"/>
    </row>
    <row r="34" spans="1:31" ht="39.75" customHeight="1" x14ac:dyDescent="0.25">
      <c r="A34" s="332"/>
      <c r="B34" s="322"/>
      <c r="C34" s="347"/>
      <c r="D34" s="327"/>
      <c r="E34" s="213">
        <v>5</v>
      </c>
      <c r="F34" s="156" t="s">
        <v>621</v>
      </c>
      <c r="G34" s="156" t="s">
        <v>622</v>
      </c>
      <c r="H34" s="181" t="s">
        <v>623</v>
      </c>
      <c r="I34" s="190"/>
      <c r="J34" s="134"/>
      <c r="K34" s="279">
        <v>0</v>
      </c>
      <c r="L34" s="280">
        <f t="shared" si="8"/>
        <v>0</v>
      </c>
      <c r="M34" s="273">
        <v>0</v>
      </c>
      <c r="N34" s="280">
        <v>0</v>
      </c>
      <c r="O34" s="273">
        <v>0</v>
      </c>
      <c r="P34" s="280">
        <v>0</v>
      </c>
      <c r="Q34" s="273">
        <v>0</v>
      </c>
      <c r="R34" s="280">
        <v>0</v>
      </c>
      <c r="S34" s="273">
        <v>0</v>
      </c>
      <c r="T34" s="269">
        <v>0</v>
      </c>
      <c r="U34" s="269">
        <v>0</v>
      </c>
      <c r="V34" s="280">
        <v>0</v>
      </c>
      <c r="W34" s="269">
        <v>0</v>
      </c>
      <c r="X34" s="269">
        <v>0</v>
      </c>
      <c r="Y34" s="269">
        <v>0</v>
      </c>
      <c r="Z34" s="280">
        <v>0</v>
      </c>
      <c r="AA34" s="281">
        <v>5</v>
      </c>
      <c r="AB34" s="269">
        <v>100</v>
      </c>
      <c r="AC34" s="281">
        <v>0</v>
      </c>
      <c r="AD34" s="269">
        <v>0</v>
      </c>
      <c r="AE34" s="273"/>
    </row>
    <row r="35" spans="1:31" ht="37.5" customHeight="1" x14ac:dyDescent="0.25">
      <c r="A35" s="332"/>
      <c r="B35" s="322"/>
      <c r="C35" s="284" t="s">
        <v>988</v>
      </c>
      <c r="D35" s="295" t="s">
        <v>625</v>
      </c>
      <c r="E35" s="213">
        <v>100</v>
      </c>
      <c r="F35" s="156" t="s">
        <v>626</v>
      </c>
      <c r="G35" s="156" t="s">
        <v>627</v>
      </c>
      <c r="H35" s="181" t="s">
        <v>628</v>
      </c>
      <c r="I35" s="190" t="s">
        <v>592</v>
      </c>
      <c r="J35" s="134"/>
      <c r="K35" s="279">
        <v>0</v>
      </c>
      <c r="L35" s="280">
        <f t="shared" si="8"/>
        <v>0</v>
      </c>
      <c r="M35" s="273">
        <v>0</v>
      </c>
      <c r="N35" s="280">
        <v>0</v>
      </c>
      <c r="O35" s="273">
        <v>0</v>
      </c>
      <c r="P35" s="280">
        <f t="shared" si="5"/>
        <v>0</v>
      </c>
      <c r="Q35" s="273">
        <v>0</v>
      </c>
      <c r="R35" s="280">
        <v>0</v>
      </c>
      <c r="S35" s="273">
        <v>100</v>
      </c>
      <c r="T35" s="269">
        <f t="shared" si="6"/>
        <v>100</v>
      </c>
      <c r="U35" s="269">
        <v>100</v>
      </c>
      <c r="V35" s="280">
        <f t="shared" si="9"/>
        <v>100</v>
      </c>
      <c r="W35" s="269">
        <v>0</v>
      </c>
      <c r="X35" s="269">
        <v>0</v>
      </c>
      <c r="Y35" s="269">
        <v>0</v>
      </c>
      <c r="Z35" s="269">
        <v>0</v>
      </c>
      <c r="AA35" s="277">
        <v>100</v>
      </c>
      <c r="AB35" s="269">
        <v>100</v>
      </c>
      <c r="AC35" s="277">
        <v>100</v>
      </c>
      <c r="AD35" s="269">
        <v>100</v>
      </c>
      <c r="AE35" s="273"/>
    </row>
    <row r="36" spans="1:31" ht="57.75" customHeight="1" x14ac:dyDescent="0.25">
      <c r="A36" s="332"/>
      <c r="B36" s="322"/>
      <c r="C36" s="323" t="s">
        <v>989</v>
      </c>
      <c r="D36" s="295" t="s">
        <v>630</v>
      </c>
      <c r="E36" s="213">
        <v>12</v>
      </c>
      <c r="F36" s="156" t="s">
        <v>631</v>
      </c>
      <c r="G36" s="156" t="s">
        <v>632</v>
      </c>
      <c r="H36" s="181" t="s">
        <v>633</v>
      </c>
      <c r="I36" s="190" t="s">
        <v>592</v>
      </c>
      <c r="J36" s="134"/>
      <c r="K36" s="279">
        <v>0</v>
      </c>
      <c r="L36" s="280">
        <f t="shared" si="8"/>
        <v>0</v>
      </c>
      <c r="M36" s="273">
        <v>0</v>
      </c>
      <c r="N36" s="280">
        <v>0</v>
      </c>
      <c r="O36" s="273">
        <v>0</v>
      </c>
      <c r="P36" s="280">
        <f t="shared" si="5"/>
        <v>0</v>
      </c>
      <c r="Q36" s="273">
        <v>0</v>
      </c>
      <c r="R36" s="280">
        <v>0</v>
      </c>
      <c r="S36" s="273">
        <v>0</v>
      </c>
      <c r="T36" s="269">
        <f t="shared" si="6"/>
        <v>0</v>
      </c>
      <c r="U36" s="269">
        <v>0</v>
      </c>
      <c r="V36" s="280">
        <v>0</v>
      </c>
      <c r="W36" s="269">
        <v>12</v>
      </c>
      <c r="X36" s="269">
        <f t="shared" si="10"/>
        <v>100</v>
      </c>
      <c r="Y36" s="269">
        <v>0</v>
      </c>
      <c r="Z36" s="280">
        <f t="shared" si="14"/>
        <v>0</v>
      </c>
      <c r="AA36" s="277">
        <v>12</v>
      </c>
      <c r="AB36" s="269">
        <v>100</v>
      </c>
      <c r="AC36" s="277">
        <v>0</v>
      </c>
      <c r="AD36" s="269">
        <v>0</v>
      </c>
      <c r="AE36" s="273"/>
    </row>
    <row r="37" spans="1:31" ht="43.5" customHeight="1" x14ac:dyDescent="0.25">
      <c r="A37" s="332"/>
      <c r="B37" s="322"/>
      <c r="C37" s="325"/>
      <c r="D37" s="295" t="s">
        <v>634</v>
      </c>
      <c r="E37" s="213">
        <v>10</v>
      </c>
      <c r="F37" s="156" t="s">
        <v>631</v>
      </c>
      <c r="G37" s="156" t="s">
        <v>635</v>
      </c>
      <c r="H37" s="181" t="s">
        <v>636</v>
      </c>
      <c r="I37" s="190" t="s">
        <v>592</v>
      </c>
      <c r="J37" s="134"/>
      <c r="K37" s="279">
        <v>0</v>
      </c>
      <c r="L37" s="280">
        <f t="shared" si="8"/>
        <v>0</v>
      </c>
      <c r="M37" s="273">
        <v>0</v>
      </c>
      <c r="N37" s="280">
        <v>0</v>
      </c>
      <c r="O37" s="273">
        <v>0</v>
      </c>
      <c r="P37" s="280">
        <f t="shared" si="5"/>
        <v>0</v>
      </c>
      <c r="Q37" s="273">
        <v>0</v>
      </c>
      <c r="R37" s="280">
        <v>0</v>
      </c>
      <c r="S37" s="273">
        <v>10</v>
      </c>
      <c r="T37" s="269">
        <f t="shared" si="6"/>
        <v>100</v>
      </c>
      <c r="U37" s="269">
        <v>5</v>
      </c>
      <c r="V37" s="280">
        <f t="shared" si="9"/>
        <v>50</v>
      </c>
      <c r="W37" s="269">
        <v>3</v>
      </c>
      <c r="X37" s="269">
        <f t="shared" si="10"/>
        <v>30</v>
      </c>
      <c r="Y37" s="269">
        <v>3</v>
      </c>
      <c r="Z37" s="280">
        <v>30</v>
      </c>
      <c r="AA37" s="277">
        <v>10</v>
      </c>
      <c r="AB37" s="269">
        <v>100</v>
      </c>
      <c r="AC37" s="269">
        <v>8</v>
      </c>
      <c r="AD37" s="269">
        <v>88.88</v>
      </c>
      <c r="AE37" s="273"/>
    </row>
    <row r="38" spans="1:31" ht="66" customHeight="1" x14ac:dyDescent="0.25">
      <c r="A38" s="332"/>
      <c r="B38" s="322"/>
      <c r="C38" s="323" t="s">
        <v>990</v>
      </c>
      <c r="D38" s="295" t="s">
        <v>638</v>
      </c>
      <c r="E38" s="213">
        <v>40</v>
      </c>
      <c r="F38" s="156" t="s">
        <v>639</v>
      </c>
      <c r="G38" s="156" t="s">
        <v>640</v>
      </c>
      <c r="H38" s="181" t="s">
        <v>641</v>
      </c>
      <c r="I38" s="190" t="s">
        <v>592</v>
      </c>
      <c r="J38" s="134"/>
      <c r="K38" s="279">
        <v>0</v>
      </c>
      <c r="L38" s="280">
        <f t="shared" si="8"/>
        <v>0</v>
      </c>
      <c r="M38" s="273">
        <v>0</v>
      </c>
      <c r="N38" s="280">
        <v>0</v>
      </c>
      <c r="O38" s="273">
        <v>0</v>
      </c>
      <c r="P38" s="280">
        <f t="shared" si="5"/>
        <v>0</v>
      </c>
      <c r="Q38" s="273">
        <v>0</v>
      </c>
      <c r="R38" s="280">
        <v>0</v>
      </c>
      <c r="S38" s="273">
        <v>40</v>
      </c>
      <c r="T38" s="269">
        <f t="shared" si="6"/>
        <v>100</v>
      </c>
      <c r="U38" s="269">
        <v>40</v>
      </c>
      <c r="V38" s="280">
        <f t="shared" si="9"/>
        <v>100</v>
      </c>
      <c r="W38" s="269">
        <v>0</v>
      </c>
      <c r="X38" s="269">
        <f t="shared" si="10"/>
        <v>0</v>
      </c>
      <c r="Y38" s="269">
        <v>0</v>
      </c>
      <c r="Z38" s="269">
        <v>0</v>
      </c>
      <c r="AA38" s="277">
        <v>40</v>
      </c>
      <c r="AB38" s="269">
        <v>100</v>
      </c>
      <c r="AC38" s="277">
        <v>40</v>
      </c>
      <c r="AD38" s="269">
        <v>100</v>
      </c>
      <c r="AE38" s="273"/>
    </row>
    <row r="39" spans="1:31" ht="51" customHeight="1" x14ac:dyDescent="0.25">
      <c r="A39" s="332"/>
      <c r="B39" s="322"/>
      <c r="C39" s="324"/>
      <c r="D39" s="295" t="s">
        <v>642</v>
      </c>
      <c r="E39" s="213">
        <v>170</v>
      </c>
      <c r="F39" s="156" t="s">
        <v>621</v>
      </c>
      <c r="G39" s="156" t="s">
        <v>643</v>
      </c>
      <c r="H39" s="181" t="s">
        <v>644</v>
      </c>
      <c r="I39" s="190" t="s">
        <v>592</v>
      </c>
      <c r="J39" s="134"/>
      <c r="K39" s="279">
        <v>0</v>
      </c>
      <c r="L39" s="280">
        <f t="shared" si="8"/>
        <v>0</v>
      </c>
      <c r="M39" s="273">
        <v>0</v>
      </c>
      <c r="N39" s="280">
        <v>0</v>
      </c>
      <c r="O39" s="273">
        <v>0</v>
      </c>
      <c r="P39" s="280">
        <f t="shared" si="5"/>
        <v>0</v>
      </c>
      <c r="Q39" s="273">
        <v>0</v>
      </c>
      <c r="R39" s="280">
        <v>0</v>
      </c>
      <c r="S39" s="273">
        <v>170</v>
      </c>
      <c r="T39" s="269">
        <f t="shared" si="6"/>
        <v>100</v>
      </c>
      <c r="U39" s="269">
        <v>0</v>
      </c>
      <c r="V39" s="280">
        <f t="shared" si="9"/>
        <v>0</v>
      </c>
      <c r="W39" s="269">
        <v>170</v>
      </c>
      <c r="X39" s="269">
        <f t="shared" si="10"/>
        <v>100</v>
      </c>
      <c r="Y39" s="269">
        <v>290</v>
      </c>
      <c r="Z39" s="280">
        <f t="shared" si="14"/>
        <v>170.58823529411765</v>
      </c>
      <c r="AA39" s="277">
        <v>170</v>
      </c>
      <c r="AB39" s="269">
        <v>100</v>
      </c>
      <c r="AC39" s="277">
        <v>290</v>
      </c>
      <c r="AD39" s="269">
        <v>170.58</v>
      </c>
      <c r="AE39" s="273"/>
    </row>
    <row r="40" spans="1:31" ht="47.25" customHeight="1" x14ac:dyDescent="0.25">
      <c r="A40" s="332"/>
      <c r="B40" s="322"/>
      <c r="C40" s="324"/>
      <c r="D40" s="295" t="s">
        <v>645</v>
      </c>
      <c r="E40" s="213">
        <v>2</v>
      </c>
      <c r="F40" s="156" t="s">
        <v>646</v>
      </c>
      <c r="G40" s="156" t="s">
        <v>647</v>
      </c>
      <c r="H40" s="181" t="s">
        <v>648</v>
      </c>
      <c r="I40" s="214" t="s">
        <v>173</v>
      </c>
      <c r="J40" s="134"/>
      <c r="K40" s="279">
        <v>0</v>
      </c>
      <c r="L40" s="280">
        <f t="shared" si="8"/>
        <v>0</v>
      </c>
      <c r="M40" s="273">
        <v>0</v>
      </c>
      <c r="N40" s="280">
        <v>0</v>
      </c>
      <c r="O40" s="273">
        <v>1</v>
      </c>
      <c r="P40" s="280">
        <f t="shared" si="5"/>
        <v>50</v>
      </c>
      <c r="Q40" s="273">
        <v>1</v>
      </c>
      <c r="R40" s="280">
        <v>50</v>
      </c>
      <c r="S40" s="273">
        <v>0</v>
      </c>
      <c r="T40" s="269">
        <f t="shared" si="6"/>
        <v>0</v>
      </c>
      <c r="U40" s="269">
        <v>0</v>
      </c>
      <c r="V40" s="280">
        <v>0</v>
      </c>
      <c r="W40" s="269">
        <v>1</v>
      </c>
      <c r="X40" s="269">
        <f t="shared" si="10"/>
        <v>50</v>
      </c>
      <c r="Y40" s="269">
        <v>1</v>
      </c>
      <c r="Z40" s="280">
        <v>50</v>
      </c>
      <c r="AA40" s="277">
        <v>2</v>
      </c>
      <c r="AB40" s="269">
        <v>100</v>
      </c>
      <c r="AC40" s="277">
        <v>2</v>
      </c>
      <c r="AD40" s="269">
        <v>100</v>
      </c>
      <c r="AE40" s="273"/>
    </row>
    <row r="41" spans="1:31" ht="54.75" customHeight="1" x14ac:dyDescent="0.25">
      <c r="A41" s="332"/>
      <c r="B41" s="322"/>
      <c r="C41" s="325"/>
      <c r="D41" s="295" t="s">
        <v>649</v>
      </c>
      <c r="E41" s="213">
        <v>2</v>
      </c>
      <c r="F41" s="156" t="s">
        <v>650</v>
      </c>
      <c r="G41" s="156" t="s">
        <v>651</v>
      </c>
      <c r="H41" s="181" t="s">
        <v>652</v>
      </c>
      <c r="I41" s="217" t="s">
        <v>653</v>
      </c>
      <c r="J41" s="134"/>
      <c r="K41" s="279">
        <v>0</v>
      </c>
      <c r="L41" s="280">
        <f t="shared" si="8"/>
        <v>0</v>
      </c>
      <c r="M41" s="273">
        <v>0</v>
      </c>
      <c r="N41" s="280">
        <v>0</v>
      </c>
      <c r="O41" s="273">
        <v>0</v>
      </c>
      <c r="P41" s="280">
        <f t="shared" si="5"/>
        <v>0</v>
      </c>
      <c r="Q41" s="273">
        <v>0</v>
      </c>
      <c r="R41" s="280">
        <v>0</v>
      </c>
      <c r="S41" s="273">
        <v>2</v>
      </c>
      <c r="T41" s="269">
        <f t="shared" si="6"/>
        <v>100</v>
      </c>
      <c r="U41" s="269">
        <v>1</v>
      </c>
      <c r="V41" s="280">
        <f t="shared" si="9"/>
        <v>50</v>
      </c>
      <c r="W41" s="269">
        <v>0</v>
      </c>
      <c r="X41" s="269">
        <f t="shared" si="10"/>
        <v>0</v>
      </c>
      <c r="Y41" s="269">
        <v>0</v>
      </c>
      <c r="Z41" s="280">
        <v>0</v>
      </c>
      <c r="AA41" s="277">
        <v>2</v>
      </c>
      <c r="AB41" s="269">
        <v>100</v>
      </c>
      <c r="AC41" s="277">
        <v>1</v>
      </c>
      <c r="AD41" s="271">
        <v>50</v>
      </c>
      <c r="AE41" s="273"/>
    </row>
    <row r="42" spans="1:31" ht="41.25" customHeight="1" x14ac:dyDescent="0.25">
      <c r="A42" s="332"/>
      <c r="B42" s="322"/>
      <c r="C42" s="284" t="s">
        <v>991</v>
      </c>
      <c r="D42" s="295" t="s">
        <v>655</v>
      </c>
      <c r="E42" s="213">
        <v>1</v>
      </c>
      <c r="F42" s="156" t="s">
        <v>656</v>
      </c>
      <c r="G42" s="156" t="s">
        <v>657</v>
      </c>
      <c r="H42" s="181" t="s">
        <v>658</v>
      </c>
      <c r="I42" s="190" t="s">
        <v>592</v>
      </c>
      <c r="J42" s="134"/>
      <c r="K42" s="279">
        <v>0</v>
      </c>
      <c r="L42" s="280">
        <f t="shared" si="8"/>
        <v>0</v>
      </c>
      <c r="M42" s="273">
        <v>0</v>
      </c>
      <c r="N42" s="280">
        <v>0</v>
      </c>
      <c r="O42" s="273">
        <v>0</v>
      </c>
      <c r="P42" s="280">
        <f t="shared" si="5"/>
        <v>0</v>
      </c>
      <c r="Q42" s="273">
        <v>0</v>
      </c>
      <c r="R42" s="280">
        <v>0</v>
      </c>
      <c r="S42" s="273">
        <v>1</v>
      </c>
      <c r="T42" s="269">
        <f t="shared" si="6"/>
        <v>100</v>
      </c>
      <c r="U42" s="269">
        <v>0</v>
      </c>
      <c r="V42" s="280">
        <f t="shared" si="9"/>
        <v>0</v>
      </c>
      <c r="W42" s="269">
        <v>1</v>
      </c>
      <c r="X42" s="269">
        <f t="shared" si="10"/>
        <v>100</v>
      </c>
      <c r="Y42" s="269">
        <v>1</v>
      </c>
      <c r="Z42" s="280">
        <f t="shared" si="14"/>
        <v>100</v>
      </c>
      <c r="AA42" s="277">
        <v>1</v>
      </c>
      <c r="AB42" s="269">
        <v>100</v>
      </c>
      <c r="AC42" s="277">
        <v>1</v>
      </c>
      <c r="AD42" s="269">
        <v>100</v>
      </c>
      <c r="AE42" s="273"/>
    </row>
    <row r="43" spans="1:31" ht="41.25" customHeight="1" x14ac:dyDescent="0.25">
      <c r="A43" s="332"/>
      <c r="B43" s="322"/>
      <c r="C43" s="284" t="s">
        <v>992</v>
      </c>
      <c r="D43" s="295" t="s">
        <v>660</v>
      </c>
      <c r="E43" s="213">
        <v>1</v>
      </c>
      <c r="F43" s="156" t="s">
        <v>661</v>
      </c>
      <c r="G43" s="156" t="s">
        <v>662</v>
      </c>
      <c r="H43" s="181" t="s">
        <v>663</v>
      </c>
      <c r="I43" s="190" t="s">
        <v>592</v>
      </c>
      <c r="J43" s="134"/>
      <c r="K43" s="279">
        <v>0</v>
      </c>
      <c r="L43" s="280">
        <f t="shared" si="8"/>
        <v>0</v>
      </c>
      <c r="M43" s="273">
        <v>0</v>
      </c>
      <c r="N43" s="280">
        <v>0</v>
      </c>
      <c r="O43" s="273">
        <v>0</v>
      </c>
      <c r="P43" s="280">
        <f t="shared" si="5"/>
        <v>0</v>
      </c>
      <c r="Q43" s="273">
        <v>0</v>
      </c>
      <c r="R43" s="280">
        <v>0</v>
      </c>
      <c r="S43" s="273">
        <v>1</v>
      </c>
      <c r="T43" s="269">
        <v>50</v>
      </c>
      <c r="U43" s="269">
        <v>1</v>
      </c>
      <c r="V43" s="280">
        <v>50</v>
      </c>
      <c r="W43" s="269">
        <v>0</v>
      </c>
      <c r="X43" s="269">
        <f t="shared" si="10"/>
        <v>0</v>
      </c>
      <c r="Y43" s="269">
        <v>0</v>
      </c>
      <c r="Z43" s="280">
        <v>0</v>
      </c>
      <c r="AA43" s="277">
        <v>2</v>
      </c>
      <c r="AB43" s="269">
        <v>100</v>
      </c>
      <c r="AC43" s="277">
        <v>1</v>
      </c>
      <c r="AD43" s="269">
        <v>50</v>
      </c>
      <c r="AE43" s="273"/>
    </row>
    <row r="44" spans="1:31" ht="48.75" customHeight="1" x14ac:dyDescent="0.25">
      <c r="A44" s="332"/>
      <c r="B44" s="322"/>
      <c r="C44" s="284" t="s">
        <v>993</v>
      </c>
      <c r="D44" s="295" t="s">
        <v>665</v>
      </c>
      <c r="E44" s="213">
        <v>10</v>
      </c>
      <c r="F44" s="156" t="s">
        <v>666</v>
      </c>
      <c r="G44" s="156" t="s">
        <v>667</v>
      </c>
      <c r="H44" s="181" t="s">
        <v>668</v>
      </c>
      <c r="I44" s="190" t="s">
        <v>592</v>
      </c>
      <c r="J44" s="134"/>
      <c r="K44" s="279">
        <v>3</v>
      </c>
      <c r="L44" s="280">
        <f t="shared" si="8"/>
        <v>30</v>
      </c>
      <c r="M44" s="273">
        <v>3</v>
      </c>
      <c r="N44" s="280">
        <v>30</v>
      </c>
      <c r="O44" s="273">
        <v>4</v>
      </c>
      <c r="P44" s="280">
        <f t="shared" si="5"/>
        <v>40</v>
      </c>
      <c r="Q44" s="273">
        <v>4</v>
      </c>
      <c r="R44" s="280">
        <v>40</v>
      </c>
      <c r="S44" s="273">
        <v>0</v>
      </c>
      <c r="T44" s="269">
        <f t="shared" si="6"/>
        <v>0</v>
      </c>
      <c r="U44" s="269">
        <v>0</v>
      </c>
      <c r="V44" s="280">
        <v>0</v>
      </c>
      <c r="W44" s="269">
        <v>3</v>
      </c>
      <c r="X44" s="269">
        <f t="shared" si="10"/>
        <v>30</v>
      </c>
      <c r="Y44" s="269">
        <v>3</v>
      </c>
      <c r="Z44" s="280">
        <v>30</v>
      </c>
      <c r="AA44" s="277">
        <v>10</v>
      </c>
      <c r="AB44" s="269">
        <v>100</v>
      </c>
      <c r="AC44" s="277">
        <v>7</v>
      </c>
      <c r="AD44" s="269">
        <v>70</v>
      </c>
      <c r="AE44" s="273"/>
    </row>
    <row r="45" spans="1:31" ht="60" customHeight="1" x14ac:dyDescent="0.25">
      <c r="A45" s="332"/>
      <c r="B45" s="322"/>
      <c r="C45" s="323" t="s">
        <v>994</v>
      </c>
      <c r="D45" s="295" t="s">
        <v>670</v>
      </c>
      <c r="E45" s="213">
        <v>1</v>
      </c>
      <c r="F45" s="156" t="s">
        <v>671</v>
      </c>
      <c r="G45" s="156" t="s">
        <v>672</v>
      </c>
      <c r="H45" s="181" t="s">
        <v>673</v>
      </c>
      <c r="I45" s="214" t="s">
        <v>514</v>
      </c>
      <c r="J45" s="134"/>
      <c r="K45" s="279">
        <v>0</v>
      </c>
      <c r="L45" s="280">
        <f t="shared" si="8"/>
        <v>0</v>
      </c>
      <c r="M45" s="273">
        <v>0</v>
      </c>
      <c r="N45" s="280">
        <v>0</v>
      </c>
      <c r="O45" s="273">
        <v>0</v>
      </c>
      <c r="P45" s="280">
        <f t="shared" si="5"/>
        <v>0</v>
      </c>
      <c r="Q45" s="273">
        <v>0</v>
      </c>
      <c r="R45" s="280">
        <v>0</v>
      </c>
      <c r="S45" s="273">
        <v>0</v>
      </c>
      <c r="T45" s="269">
        <f t="shared" si="6"/>
        <v>0</v>
      </c>
      <c r="U45" s="269">
        <v>0</v>
      </c>
      <c r="V45" s="280">
        <v>0</v>
      </c>
      <c r="W45" s="269">
        <v>1</v>
      </c>
      <c r="X45" s="269">
        <f t="shared" si="10"/>
        <v>100</v>
      </c>
      <c r="Y45" s="269">
        <v>0</v>
      </c>
      <c r="Z45" s="280">
        <f t="shared" ref="Z45" si="15">+Y45*100/W45</f>
        <v>0</v>
      </c>
      <c r="AA45" s="277">
        <v>1</v>
      </c>
      <c r="AB45" s="269">
        <v>100</v>
      </c>
      <c r="AC45" s="277">
        <v>0</v>
      </c>
      <c r="AD45" s="269">
        <v>0</v>
      </c>
      <c r="AE45" s="273"/>
    </row>
    <row r="46" spans="1:31" ht="54.75" customHeight="1" x14ac:dyDescent="0.25">
      <c r="A46" s="332"/>
      <c r="B46" s="322"/>
      <c r="C46" s="325"/>
      <c r="D46" s="295" t="s">
        <v>674</v>
      </c>
      <c r="E46" s="213">
        <v>30</v>
      </c>
      <c r="F46" s="156" t="s">
        <v>631</v>
      </c>
      <c r="G46" s="156" t="s">
        <v>675</v>
      </c>
      <c r="H46" s="181" t="s">
        <v>676</v>
      </c>
      <c r="I46" s="214" t="s">
        <v>38</v>
      </c>
      <c r="J46" s="134"/>
      <c r="K46" s="279">
        <v>0</v>
      </c>
      <c r="L46" s="280">
        <f t="shared" si="8"/>
        <v>0</v>
      </c>
      <c r="M46" s="273">
        <v>0</v>
      </c>
      <c r="N46" s="280">
        <v>0</v>
      </c>
      <c r="O46" s="273">
        <v>10</v>
      </c>
      <c r="P46" s="280">
        <f t="shared" si="5"/>
        <v>33.333333333333336</v>
      </c>
      <c r="Q46" s="273">
        <v>10</v>
      </c>
      <c r="R46" s="280">
        <v>33.33</v>
      </c>
      <c r="S46" s="273">
        <v>10</v>
      </c>
      <c r="T46" s="269">
        <v>33.33</v>
      </c>
      <c r="U46" s="269">
        <v>10</v>
      </c>
      <c r="V46" s="280">
        <v>33.33</v>
      </c>
      <c r="W46" s="269">
        <v>10</v>
      </c>
      <c r="X46" s="269">
        <v>33.33</v>
      </c>
      <c r="Y46" s="269">
        <v>10</v>
      </c>
      <c r="Z46" s="280">
        <v>33.33</v>
      </c>
      <c r="AA46" s="277">
        <v>30</v>
      </c>
      <c r="AB46" s="269">
        <v>100</v>
      </c>
      <c r="AC46" s="277">
        <v>30</v>
      </c>
      <c r="AD46" s="269">
        <v>100</v>
      </c>
      <c r="AE46" s="273"/>
    </row>
    <row r="47" spans="1:31" ht="69.75" customHeight="1" x14ac:dyDescent="0.25">
      <c r="A47" s="332"/>
      <c r="B47" s="322" t="s">
        <v>677</v>
      </c>
      <c r="C47" s="284" t="s">
        <v>995</v>
      </c>
      <c r="D47" s="295" t="s">
        <v>679</v>
      </c>
      <c r="E47" s="213">
        <v>8</v>
      </c>
      <c r="F47" s="156" t="s">
        <v>680</v>
      </c>
      <c r="G47" s="156" t="s">
        <v>681</v>
      </c>
      <c r="H47" s="181" t="s">
        <v>682</v>
      </c>
      <c r="I47" s="217" t="s">
        <v>683</v>
      </c>
      <c r="J47" s="217"/>
      <c r="K47" s="279">
        <v>0</v>
      </c>
      <c r="L47" s="280">
        <f t="shared" si="8"/>
        <v>0</v>
      </c>
      <c r="M47" s="273">
        <v>0</v>
      </c>
      <c r="N47" s="280">
        <v>0</v>
      </c>
      <c r="O47" s="273">
        <v>4</v>
      </c>
      <c r="P47" s="280">
        <f t="shared" si="5"/>
        <v>50</v>
      </c>
      <c r="Q47" s="273">
        <v>4</v>
      </c>
      <c r="R47" s="280">
        <v>50</v>
      </c>
      <c r="S47" s="273">
        <v>0</v>
      </c>
      <c r="T47" s="269">
        <f t="shared" si="6"/>
        <v>0</v>
      </c>
      <c r="U47" s="269">
        <v>0</v>
      </c>
      <c r="V47" s="280">
        <v>0</v>
      </c>
      <c r="W47" s="269">
        <v>4</v>
      </c>
      <c r="X47" s="269">
        <f t="shared" si="10"/>
        <v>50</v>
      </c>
      <c r="Y47" s="269">
        <v>4</v>
      </c>
      <c r="Z47" s="280">
        <v>50</v>
      </c>
      <c r="AA47" s="277">
        <v>8</v>
      </c>
      <c r="AB47" s="269"/>
      <c r="AC47" s="269">
        <v>8</v>
      </c>
      <c r="AD47" s="269">
        <v>100</v>
      </c>
      <c r="AE47" s="273"/>
    </row>
    <row r="48" spans="1:31" ht="109.5" customHeight="1" x14ac:dyDescent="0.25">
      <c r="A48" s="332"/>
      <c r="B48" s="322"/>
      <c r="C48" s="284" t="s">
        <v>996</v>
      </c>
      <c r="D48" s="295" t="s">
        <v>685</v>
      </c>
      <c r="E48" s="213">
        <v>3</v>
      </c>
      <c r="F48" s="156" t="s">
        <v>686</v>
      </c>
      <c r="G48" s="156" t="s">
        <v>687</v>
      </c>
      <c r="H48" s="181" t="s">
        <v>688</v>
      </c>
      <c r="I48" s="214" t="s">
        <v>514</v>
      </c>
      <c r="J48" s="217"/>
      <c r="K48" s="279">
        <v>0</v>
      </c>
      <c r="L48" s="280">
        <f t="shared" si="8"/>
        <v>0</v>
      </c>
      <c r="M48" s="273">
        <v>0</v>
      </c>
      <c r="N48" s="280">
        <v>0</v>
      </c>
      <c r="O48" s="273">
        <v>1</v>
      </c>
      <c r="P48" s="280">
        <f t="shared" si="5"/>
        <v>33.333333333333336</v>
      </c>
      <c r="Q48" s="273">
        <v>1</v>
      </c>
      <c r="R48" s="280">
        <v>33.33</v>
      </c>
      <c r="S48" s="273">
        <v>0</v>
      </c>
      <c r="T48" s="269">
        <f t="shared" si="6"/>
        <v>0</v>
      </c>
      <c r="U48" s="269">
        <v>0</v>
      </c>
      <c r="V48" s="280">
        <v>0</v>
      </c>
      <c r="W48" s="269">
        <v>2</v>
      </c>
      <c r="X48" s="269">
        <v>66.67</v>
      </c>
      <c r="Y48" s="269">
        <v>2</v>
      </c>
      <c r="Z48" s="280">
        <v>66.67</v>
      </c>
      <c r="AA48" s="277">
        <v>3</v>
      </c>
      <c r="AB48" s="269">
        <v>100</v>
      </c>
      <c r="AC48" s="277">
        <v>3</v>
      </c>
      <c r="AD48" s="269">
        <v>100</v>
      </c>
      <c r="AE48" s="269"/>
    </row>
    <row r="49" spans="1:31" ht="45" customHeight="1" x14ac:dyDescent="0.25">
      <c r="A49" s="332"/>
      <c r="B49" s="322"/>
      <c r="C49" s="323" t="s">
        <v>997</v>
      </c>
      <c r="D49" s="326" t="s">
        <v>690</v>
      </c>
      <c r="E49" s="213">
        <v>5</v>
      </c>
      <c r="F49" s="156" t="s">
        <v>691</v>
      </c>
      <c r="G49" s="156" t="s">
        <v>692</v>
      </c>
      <c r="H49" s="181" t="s">
        <v>693</v>
      </c>
      <c r="I49" s="217" t="s">
        <v>694</v>
      </c>
      <c r="J49" s="217"/>
      <c r="K49" s="279">
        <v>0</v>
      </c>
      <c r="L49" s="280">
        <f t="shared" si="8"/>
        <v>0</v>
      </c>
      <c r="M49" s="273">
        <v>0</v>
      </c>
      <c r="N49" s="280">
        <v>0</v>
      </c>
      <c r="O49" s="273">
        <v>4</v>
      </c>
      <c r="P49" s="280">
        <f t="shared" si="5"/>
        <v>80</v>
      </c>
      <c r="Q49" s="273">
        <v>4</v>
      </c>
      <c r="R49" s="280">
        <f t="shared" si="13"/>
        <v>100</v>
      </c>
      <c r="S49" s="273">
        <v>0</v>
      </c>
      <c r="T49" s="269">
        <f t="shared" si="6"/>
        <v>0</v>
      </c>
      <c r="U49" s="269">
        <v>0</v>
      </c>
      <c r="V49" s="280">
        <v>0</v>
      </c>
      <c r="W49" s="269">
        <v>1</v>
      </c>
      <c r="X49" s="269">
        <f t="shared" si="10"/>
        <v>20</v>
      </c>
      <c r="Y49" s="269">
        <v>1</v>
      </c>
      <c r="Z49" s="280">
        <v>20</v>
      </c>
      <c r="AA49" s="277">
        <v>5</v>
      </c>
      <c r="AB49" s="269">
        <v>100</v>
      </c>
      <c r="AC49" s="277">
        <v>5</v>
      </c>
      <c r="AD49" s="269">
        <v>100</v>
      </c>
      <c r="AE49" s="269"/>
    </row>
    <row r="50" spans="1:31" ht="81" customHeight="1" x14ac:dyDescent="0.25">
      <c r="A50" s="332"/>
      <c r="B50" s="322"/>
      <c r="C50" s="325"/>
      <c r="D50" s="327"/>
      <c r="E50" s="213">
        <v>5</v>
      </c>
      <c r="F50" s="156" t="s">
        <v>695</v>
      </c>
      <c r="G50" s="156" t="s">
        <v>696</v>
      </c>
      <c r="H50" s="181" t="s">
        <v>697</v>
      </c>
      <c r="I50" s="217" t="s">
        <v>698</v>
      </c>
      <c r="J50" s="217"/>
      <c r="K50" s="279">
        <v>0</v>
      </c>
      <c r="L50" s="280">
        <f t="shared" si="8"/>
        <v>0</v>
      </c>
      <c r="M50" s="273">
        <v>0</v>
      </c>
      <c r="N50" s="280">
        <v>0</v>
      </c>
      <c r="O50" s="273">
        <v>0</v>
      </c>
      <c r="P50" s="280">
        <f t="shared" si="5"/>
        <v>0</v>
      </c>
      <c r="Q50" s="273">
        <v>0</v>
      </c>
      <c r="R50" s="280">
        <v>0</v>
      </c>
      <c r="S50" s="273">
        <v>3</v>
      </c>
      <c r="T50" s="269">
        <f t="shared" si="6"/>
        <v>60</v>
      </c>
      <c r="U50" s="269">
        <v>0</v>
      </c>
      <c r="V50" s="280">
        <f t="shared" si="9"/>
        <v>0</v>
      </c>
      <c r="W50" s="269">
        <v>2</v>
      </c>
      <c r="X50" s="269">
        <f t="shared" si="10"/>
        <v>40</v>
      </c>
      <c r="Y50" s="269">
        <v>2</v>
      </c>
      <c r="Z50" s="280">
        <v>40</v>
      </c>
      <c r="AA50" s="277">
        <v>5</v>
      </c>
      <c r="AB50" s="269">
        <v>100</v>
      </c>
      <c r="AC50" s="277">
        <v>5</v>
      </c>
      <c r="AD50" s="269">
        <v>100</v>
      </c>
      <c r="AE50" s="269"/>
    </row>
    <row r="51" spans="1:31" ht="60" customHeight="1" x14ac:dyDescent="0.25">
      <c r="A51" s="332"/>
      <c r="B51" s="322"/>
      <c r="C51" s="323" t="s">
        <v>998</v>
      </c>
      <c r="D51" s="326" t="s">
        <v>700</v>
      </c>
      <c r="E51" s="213">
        <v>3</v>
      </c>
      <c r="F51" s="156" t="s">
        <v>701</v>
      </c>
      <c r="G51" s="156" t="s">
        <v>702</v>
      </c>
      <c r="H51" s="181" t="s">
        <v>703</v>
      </c>
      <c r="I51" s="190" t="s">
        <v>592</v>
      </c>
      <c r="J51" s="217"/>
      <c r="K51" s="279">
        <v>0</v>
      </c>
      <c r="L51" s="280">
        <f t="shared" si="8"/>
        <v>0</v>
      </c>
      <c r="M51" s="273">
        <v>0</v>
      </c>
      <c r="N51" s="280">
        <v>0</v>
      </c>
      <c r="O51" s="273">
        <v>1</v>
      </c>
      <c r="P51" s="280">
        <f t="shared" si="5"/>
        <v>33.333333333333336</v>
      </c>
      <c r="Q51" s="273">
        <v>1</v>
      </c>
      <c r="R51" s="280">
        <v>33.33</v>
      </c>
      <c r="S51" s="273">
        <v>2</v>
      </c>
      <c r="T51" s="269">
        <v>66.67</v>
      </c>
      <c r="U51" s="269">
        <v>0</v>
      </c>
      <c r="V51" s="280">
        <f t="shared" si="9"/>
        <v>0</v>
      </c>
      <c r="W51" s="269">
        <v>2</v>
      </c>
      <c r="X51" s="269">
        <v>66.67</v>
      </c>
      <c r="Y51" s="269">
        <v>2</v>
      </c>
      <c r="Z51" s="280">
        <v>66.67</v>
      </c>
      <c r="AA51" s="277">
        <v>3</v>
      </c>
      <c r="AB51" s="269">
        <v>100</v>
      </c>
      <c r="AC51" s="269">
        <v>3</v>
      </c>
      <c r="AD51" s="269">
        <v>100</v>
      </c>
      <c r="AE51" s="269"/>
    </row>
    <row r="52" spans="1:31" ht="62.25" customHeight="1" x14ac:dyDescent="0.25">
      <c r="A52" s="332"/>
      <c r="B52" s="322"/>
      <c r="C52" s="325"/>
      <c r="D52" s="327"/>
      <c r="E52" s="213">
        <v>3</v>
      </c>
      <c r="F52" s="156" t="s">
        <v>704</v>
      </c>
      <c r="G52" s="156" t="s">
        <v>705</v>
      </c>
      <c r="H52" s="181" t="s">
        <v>706</v>
      </c>
      <c r="I52" s="190"/>
      <c r="J52" s="217"/>
      <c r="K52" s="279">
        <v>0</v>
      </c>
      <c r="L52" s="280">
        <f t="shared" si="8"/>
        <v>0</v>
      </c>
      <c r="M52" s="273">
        <v>0</v>
      </c>
      <c r="N52" s="280">
        <v>0</v>
      </c>
      <c r="O52" s="273">
        <v>1</v>
      </c>
      <c r="P52" s="280">
        <f t="shared" si="5"/>
        <v>33.333333333333336</v>
      </c>
      <c r="Q52" s="273">
        <v>1</v>
      </c>
      <c r="R52" s="280">
        <v>33.33</v>
      </c>
      <c r="S52" s="273">
        <v>2</v>
      </c>
      <c r="T52" s="269">
        <v>66.67</v>
      </c>
      <c r="U52" s="269">
        <v>0</v>
      </c>
      <c r="V52" s="280">
        <f t="shared" si="9"/>
        <v>0</v>
      </c>
      <c r="W52" s="269">
        <v>2</v>
      </c>
      <c r="X52" s="269">
        <v>66.67</v>
      </c>
      <c r="Y52" s="269">
        <v>2</v>
      </c>
      <c r="Z52" s="280">
        <v>66.67</v>
      </c>
      <c r="AA52" s="277">
        <v>3</v>
      </c>
      <c r="AB52" s="269">
        <v>100</v>
      </c>
      <c r="AC52" s="277">
        <v>3</v>
      </c>
      <c r="AD52" s="269">
        <v>100</v>
      </c>
      <c r="AE52" s="269"/>
    </row>
    <row r="53" spans="1:31" ht="72.75" customHeight="1" x14ac:dyDescent="0.25">
      <c r="A53" s="332"/>
      <c r="B53" s="322"/>
      <c r="C53" s="284" t="s">
        <v>999</v>
      </c>
      <c r="D53" s="295" t="s">
        <v>708</v>
      </c>
      <c r="E53" s="213">
        <v>1</v>
      </c>
      <c r="F53" s="156" t="s">
        <v>709</v>
      </c>
      <c r="G53" s="156" t="s">
        <v>710</v>
      </c>
      <c r="H53" s="181" t="s">
        <v>711</v>
      </c>
      <c r="I53" s="217" t="s">
        <v>712</v>
      </c>
      <c r="J53" s="217"/>
      <c r="K53" s="279">
        <v>0</v>
      </c>
      <c r="L53" s="280">
        <f t="shared" si="8"/>
        <v>0</v>
      </c>
      <c r="M53" s="273">
        <v>0</v>
      </c>
      <c r="N53" s="280">
        <v>0</v>
      </c>
      <c r="O53" s="273">
        <v>1</v>
      </c>
      <c r="P53" s="280">
        <f t="shared" si="5"/>
        <v>100</v>
      </c>
      <c r="Q53" s="273">
        <v>1</v>
      </c>
      <c r="R53" s="280">
        <f t="shared" si="13"/>
        <v>100</v>
      </c>
      <c r="S53" s="273">
        <v>0</v>
      </c>
      <c r="T53" s="269">
        <f t="shared" si="6"/>
        <v>0</v>
      </c>
      <c r="U53" s="269">
        <v>0</v>
      </c>
      <c r="V53" s="280">
        <v>0</v>
      </c>
      <c r="W53" s="269">
        <v>0</v>
      </c>
      <c r="X53" s="269">
        <f t="shared" si="10"/>
        <v>0</v>
      </c>
      <c r="Y53" s="269">
        <v>0</v>
      </c>
      <c r="Z53" s="280">
        <v>0</v>
      </c>
      <c r="AA53" s="277">
        <v>1</v>
      </c>
      <c r="AB53" s="269">
        <v>100</v>
      </c>
      <c r="AC53" s="277">
        <v>1</v>
      </c>
      <c r="AD53" s="269">
        <v>100</v>
      </c>
      <c r="AE53" s="269"/>
    </row>
    <row r="54" spans="1:31" ht="67.5" customHeight="1" x14ac:dyDescent="0.25">
      <c r="A54" s="332"/>
      <c r="B54" s="322"/>
      <c r="C54" s="284" t="s">
        <v>1000</v>
      </c>
      <c r="D54" s="295" t="s">
        <v>714</v>
      </c>
      <c r="E54" s="213">
        <v>5</v>
      </c>
      <c r="F54" s="156" t="s">
        <v>631</v>
      </c>
      <c r="G54" s="156" t="s">
        <v>715</v>
      </c>
      <c r="H54" s="181" t="s">
        <v>716</v>
      </c>
      <c r="I54" s="217"/>
      <c r="J54" s="217"/>
      <c r="K54" s="279">
        <v>0</v>
      </c>
      <c r="L54" s="280">
        <f t="shared" si="8"/>
        <v>0</v>
      </c>
      <c r="M54" s="273">
        <v>0</v>
      </c>
      <c r="N54" s="280">
        <v>0</v>
      </c>
      <c r="O54" s="273">
        <v>0</v>
      </c>
      <c r="P54" s="280">
        <f t="shared" si="5"/>
        <v>0</v>
      </c>
      <c r="Q54" s="273">
        <v>0</v>
      </c>
      <c r="R54" s="280">
        <v>0</v>
      </c>
      <c r="S54" s="273">
        <v>5</v>
      </c>
      <c r="T54" s="269">
        <f t="shared" si="6"/>
        <v>100</v>
      </c>
      <c r="U54" s="269">
        <v>0</v>
      </c>
      <c r="V54" s="280">
        <f t="shared" si="9"/>
        <v>0</v>
      </c>
      <c r="W54" s="269">
        <v>2</v>
      </c>
      <c r="X54" s="269">
        <f t="shared" si="10"/>
        <v>40</v>
      </c>
      <c r="Y54" s="269">
        <v>2</v>
      </c>
      <c r="Z54" s="280">
        <v>40</v>
      </c>
      <c r="AA54" s="277">
        <v>5</v>
      </c>
      <c r="AB54" s="269">
        <v>100</v>
      </c>
      <c r="AC54" s="277">
        <v>2</v>
      </c>
      <c r="AD54" s="269">
        <v>40</v>
      </c>
      <c r="AE54" s="269"/>
    </row>
    <row r="55" spans="1:31" ht="84.75" customHeight="1" x14ac:dyDescent="0.25">
      <c r="A55" s="332"/>
      <c r="B55" s="322"/>
      <c r="C55" s="284" t="s">
        <v>1001</v>
      </c>
      <c r="D55" s="295" t="s">
        <v>718</v>
      </c>
      <c r="E55" s="213">
        <v>5</v>
      </c>
      <c r="F55" s="156" t="s">
        <v>680</v>
      </c>
      <c r="G55" s="156" t="s">
        <v>719</v>
      </c>
      <c r="H55" s="181" t="s">
        <v>720</v>
      </c>
      <c r="I55" s="217" t="s">
        <v>683</v>
      </c>
      <c r="J55" s="217"/>
      <c r="K55" s="279">
        <v>0</v>
      </c>
      <c r="L55" s="280">
        <f t="shared" si="8"/>
        <v>0</v>
      </c>
      <c r="M55" s="273">
        <v>0</v>
      </c>
      <c r="N55" s="280">
        <v>0</v>
      </c>
      <c r="O55" s="273">
        <v>3</v>
      </c>
      <c r="P55" s="280">
        <f t="shared" si="5"/>
        <v>60</v>
      </c>
      <c r="Q55" s="273">
        <v>3</v>
      </c>
      <c r="R55" s="280">
        <v>60</v>
      </c>
      <c r="S55" s="273">
        <v>0</v>
      </c>
      <c r="T55" s="269">
        <f t="shared" si="6"/>
        <v>0</v>
      </c>
      <c r="U55" s="269">
        <v>0</v>
      </c>
      <c r="V55" s="280">
        <v>0</v>
      </c>
      <c r="W55" s="269">
        <v>2</v>
      </c>
      <c r="X55" s="269">
        <f t="shared" si="10"/>
        <v>40</v>
      </c>
      <c r="Y55" s="269">
        <v>2</v>
      </c>
      <c r="Z55" s="280">
        <v>40</v>
      </c>
      <c r="AA55" s="277">
        <v>5</v>
      </c>
      <c r="AB55" s="269">
        <v>100</v>
      </c>
      <c r="AC55" s="277">
        <v>5</v>
      </c>
      <c r="AD55" s="269">
        <v>100</v>
      </c>
      <c r="AE55" s="269"/>
    </row>
    <row r="56" spans="1:31" ht="63" customHeight="1" x14ac:dyDescent="0.25">
      <c r="A56" s="332"/>
      <c r="B56" s="322" t="s">
        <v>721</v>
      </c>
      <c r="C56" s="323" t="s">
        <v>1002</v>
      </c>
      <c r="D56" s="295" t="s">
        <v>723</v>
      </c>
      <c r="E56" s="213">
        <v>1</v>
      </c>
      <c r="F56" s="156" t="s">
        <v>724</v>
      </c>
      <c r="G56" s="156" t="s">
        <v>725</v>
      </c>
      <c r="H56" s="181" t="s">
        <v>726</v>
      </c>
      <c r="I56" s="190" t="s">
        <v>727</v>
      </c>
      <c r="J56" s="134"/>
      <c r="K56" s="279">
        <v>0</v>
      </c>
      <c r="L56" s="280">
        <f t="shared" si="8"/>
        <v>0</v>
      </c>
      <c r="M56" s="273">
        <v>0</v>
      </c>
      <c r="N56" s="280">
        <v>0</v>
      </c>
      <c r="O56" s="273">
        <v>0</v>
      </c>
      <c r="P56" s="280">
        <f t="shared" si="5"/>
        <v>0</v>
      </c>
      <c r="Q56" s="273">
        <v>0</v>
      </c>
      <c r="R56" s="280">
        <v>0</v>
      </c>
      <c r="S56" s="273">
        <v>0</v>
      </c>
      <c r="T56" s="269">
        <f t="shared" si="6"/>
        <v>0</v>
      </c>
      <c r="U56" s="269">
        <v>0</v>
      </c>
      <c r="V56" s="280">
        <v>0</v>
      </c>
      <c r="W56" s="269">
        <v>1</v>
      </c>
      <c r="X56" s="269">
        <f t="shared" si="10"/>
        <v>100</v>
      </c>
      <c r="Y56" s="269">
        <v>0</v>
      </c>
      <c r="Z56" s="280">
        <f t="shared" ref="Z56:Z68" si="16">+Y56*100/W56</f>
        <v>0</v>
      </c>
      <c r="AA56" s="277">
        <v>1</v>
      </c>
      <c r="AB56" s="269">
        <v>100</v>
      </c>
      <c r="AC56" s="277">
        <v>0</v>
      </c>
      <c r="AD56" s="269">
        <v>0</v>
      </c>
      <c r="AE56" s="269"/>
    </row>
    <row r="57" spans="1:31" ht="47.25" customHeight="1" x14ac:dyDescent="0.25">
      <c r="A57" s="332"/>
      <c r="B57" s="322"/>
      <c r="C57" s="324"/>
      <c r="D57" s="295" t="s">
        <v>728</v>
      </c>
      <c r="E57" s="213">
        <v>5</v>
      </c>
      <c r="F57" s="156" t="s">
        <v>729</v>
      </c>
      <c r="G57" s="156" t="s">
        <v>730</v>
      </c>
      <c r="H57" s="181" t="s">
        <v>731</v>
      </c>
      <c r="I57" s="190" t="s">
        <v>592</v>
      </c>
      <c r="J57" s="134"/>
      <c r="K57" s="279">
        <v>2</v>
      </c>
      <c r="L57" s="280">
        <f t="shared" si="8"/>
        <v>40</v>
      </c>
      <c r="M57" s="273">
        <v>2</v>
      </c>
      <c r="N57" s="280">
        <v>40</v>
      </c>
      <c r="O57" s="273">
        <v>2</v>
      </c>
      <c r="P57" s="280">
        <f t="shared" si="5"/>
        <v>40</v>
      </c>
      <c r="Q57" s="273">
        <v>2</v>
      </c>
      <c r="R57" s="280">
        <v>40</v>
      </c>
      <c r="S57" s="273">
        <v>0</v>
      </c>
      <c r="T57" s="269">
        <f t="shared" si="6"/>
        <v>0</v>
      </c>
      <c r="U57" s="269">
        <v>0</v>
      </c>
      <c r="V57" s="280">
        <v>0</v>
      </c>
      <c r="W57" s="269">
        <v>1</v>
      </c>
      <c r="X57" s="269">
        <f t="shared" si="10"/>
        <v>20</v>
      </c>
      <c r="Y57" s="269">
        <v>1</v>
      </c>
      <c r="Z57" s="280">
        <v>20</v>
      </c>
      <c r="AA57" s="277">
        <v>5</v>
      </c>
      <c r="AB57" s="269">
        <v>100</v>
      </c>
      <c r="AC57" s="277">
        <v>5</v>
      </c>
      <c r="AD57" s="269">
        <v>100</v>
      </c>
      <c r="AE57" s="269"/>
    </row>
    <row r="58" spans="1:31" ht="30" x14ac:dyDescent="0.25">
      <c r="A58" s="332"/>
      <c r="B58" s="322"/>
      <c r="C58" s="324"/>
      <c r="D58" s="295" t="s">
        <v>732</v>
      </c>
      <c r="E58" s="213">
        <v>10</v>
      </c>
      <c r="F58" s="156" t="s">
        <v>733</v>
      </c>
      <c r="G58" s="156" t="s">
        <v>734</v>
      </c>
      <c r="H58" s="181" t="s">
        <v>735</v>
      </c>
      <c r="I58" s="190" t="s">
        <v>592</v>
      </c>
      <c r="J58" s="134"/>
      <c r="K58" s="279">
        <v>1</v>
      </c>
      <c r="L58" s="280">
        <f t="shared" si="8"/>
        <v>10</v>
      </c>
      <c r="M58" s="273">
        <v>1</v>
      </c>
      <c r="N58" s="280">
        <v>10</v>
      </c>
      <c r="O58" s="273">
        <v>2</v>
      </c>
      <c r="P58" s="280">
        <f t="shared" si="5"/>
        <v>20</v>
      </c>
      <c r="Q58" s="273">
        <v>2</v>
      </c>
      <c r="R58" s="280">
        <v>20</v>
      </c>
      <c r="S58" s="273">
        <v>5</v>
      </c>
      <c r="T58" s="269">
        <f t="shared" si="6"/>
        <v>50</v>
      </c>
      <c r="U58" s="269">
        <v>5</v>
      </c>
      <c r="V58" s="280">
        <v>50</v>
      </c>
      <c r="W58" s="269">
        <v>2</v>
      </c>
      <c r="X58" s="269">
        <f t="shared" si="10"/>
        <v>20</v>
      </c>
      <c r="Y58" s="269">
        <v>2</v>
      </c>
      <c r="Z58" s="280">
        <v>20</v>
      </c>
      <c r="AA58" s="277">
        <v>10</v>
      </c>
      <c r="AB58" s="269">
        <v>100</v>
      </c>
      <c r="AC58" s="277">
        <v>10</v>
      </c>
      <c r="AD58" s="271">
        <v>100</v>
      </c>
      <c r="AE58" s="269"/>
    </row>
    <row r="59" spans="1:31" ht="67.5" customHeight="1" x14ac:dyDescent="0.25">
      <c r="A59" s="332"/>
      <c r="B59" s="322"/>
      <c r="C59" s="324"/>
      <c r="D59" s="295" t="s">
        <v>736</v>
      </c>
      <c r="E59" s="213">
        <v>16</v>
      </c>
      <c r="F59" s="156" t="s">
        <v>737</v>
      </c>
      <c r="G59" s="156" t="s">
        <v>738</v>
      </c>
      <c r="H59" s="181" t="s">
        <v>739</v>
      </c>
      <c r="I59" s="190" t="s">
        <v>592</v>
      </c>
      <c r="J59" s="134"/>
      <c r="K59" s="279">
        <v>6</v>
      </c>
      <c r="L59" s="280">
        <f t="shared" si="8"/>
        <v>37.5</v>
      </c>
      <c r="M59" s="273">
        <v>6</v>
      </c>
      <c r="N59" s="280">
        <v>37.5</v>
      </c>
      <c r="O59" s="273">
        <v>2</v>
      </c>
      <c r="P59" s="280">
        <f t="shared" si="5"/>
        <v>12.5</v>
      </c>
      <c r="Q59" s="273">
        <v>2</v>
      </c>
      <c r="R59" s="280">
        <v>12.5</v>
      </c>
      <c r="S59" s="273">
        <v>4</v>
      </c>
      <c r="T59" s="269">
        <f t="shared" si="6"/>
        <v>25</v>
      </c>
      <c r="U59" s="269">
        <v>3</v>
      </c>
      <c r="V59" s="280">
        <v>18.75</v>
      </c>
      <c r="W59" s="269">
        <v>4</v>
      </c>
      <c r="X59" s="269">
        <f t="shared" si="10"/>
        <v>25</v>
      </c>
      <c r="Y59" s="269">
        <v>4</v>
      </c>
      <c r="Z59" s="280">
        <v>25</v>
      </c>
      <c r="AA59" s="277">
        <v>16</v>
      </c>
      <c r="AB59" s="269">
        <v>100</v>
      </c>
      <c r="AC59" s="277">
        <v>15</v>
      </c>
      <c r="AD59" s="269">
        <v>93.75</v>
      </c>
      <c r="AE59" s="269"/>
    </row>
    <row r="60" spans="1:31" ht="61.5" customHeight="1" x14ac:dyDescent="0.25">
      <c r="A60" s="332"/>
      <c r="B60" s="322"/>
      <c r="C60" s="324"/>
      <c r="D60" s="295" t="s">
        <v>740</v>
      </c>
      <c r="E60" s="213">
        <v>2</v>
      </c>
      <c r="F60" s="156" t="s">
        <v>741</v>
      </c>
      <c r="G60" s="156" t="s">
        <v>742</v>
      </c>
      <c r="H60" s="181" t="s">
        <v>743</v>
      </c>
      <c r="I60" s="190" t="s">
        <v>38</v>
      </c>
      <c r="J60" s="134"/>
      <c r="K60" s="279">
        <v>0</v>
      </c>
      <c r="L60" s="280">
        <f t="shared" si="8"/>
        <v>0</v>
      </c>
      <c r="M60" s="273">
        <v>0</v>
      </c>
      <c r="N60" s="280" t="s">
        <v>517</v>
      </c>
      <c r="O60" s="273">
        <v>0</v>
      </c>
      <c r="P60" s="280">
        <f t="shared" si="5"/>
        <v>0</v>
      </c>
      <c r="Q60" s="273">
        <v>0</v>
      </c>
      <c r="R60" s="280" t="s">
        <v>517</v>
      </c>
      <c r="S60" s="273">
        <v>1</v>
      </c>
      <c r="T60" s="269">
        <f t="shared" si="6"/>
        <v>50</v>
      </c>
      <c r="U60" s="269">
        <v>0</v>
      </c>
      <c r="V60" s="280">
        <f t="shared" si="9"/>
        <v>0</v>
      </c>
      <c r="W60" s="269">
        <v>1</v>
      </c>
      <c r="X60" s="269">
        <f t="shared" si="10"/>
        <v>50</v>
      </c>
      <c r="Y60" s="269">
        <v>0</v>
      </c>
      <c r="Z60" s="280">
        <f t="shared" si="16"/>
        <v>0</v>
      </c>
      <c r="AA60" s="269">
        <v>2</v>
      </c>
      <c r="AB60" s="269"/>
      <c r="AC60" s="269"/>
      <c r="AD60" s="269"/>
      <c r="AE60" s="269"/>
    </row>
    <row r="61" spans="1:31" ht="76.5" customHeight="1" x14ac:dyDescent="0.25">
      <c r="A61" s="332"/>
      <c r="B61" s="322"/>
      <c r="C61" s="325"/>
      <c r="D61" s="295" t="s">
        <v>744</v>
      </c>
      <c r="E61" s="213">
        <v>2</v>
      </c>
      <c r="F61" s="156" t="s">
        <v>745</v>
      </c>
      <c r="G61" s="156" t="s">
        <v>746</v>
      </c>
      <c r="H61" s="181" t="s">
        <v>747</v>
      </c>
      <c r="I61" s="190" t="s">
        <v>592</v>
      </c>
      <c r="J61" s="134"/>
      <c r="K61" s="279">
        <v>0</v>
      </c>
      <c r="L61" s="280">
        <f t="shared" si="8"/>
        <v>0</v>
      </c>
      <c r="M61" s="273">
        <v>0</v>
      </c>
      <c r="N61" s="280" t="s">
        <v>517</v>
      </c>
      <c r="O61" s="273">
        <v>1</v>
      </c>
      <c r="P61" s="280">
        <f t="shared" si="5"/>
        <v>50</v>
      </c>
      <c r="Q61" s="273">
        <v>1</v>
      </c>
      <c r="R61" s="280">
        <f t="shared" si="13"/>
        <v>100</v>
      </c>
      <c r="S61" s="273">
        <v>0</v>
      </c>
      <c r="T61" s="269">
        <f t="shared" si="6"/>
        <v>0</v>
      </c>
      <c r="U61" s="269">
        <v>0</v>
      </c>
      <c r="V61" s="280">
        <v>0</v>
      </c>
      <c r="W61" s="269">
        <v>1</v>
      </c>
      <c r="X61" s="269">
        <f t="shared" si="10"/>
        <v>50</v>
      </c>
      <c r="Y61" s="269">
        <v>1</v>
      </c>
      <c r="Z61" s="280">
        <f t="shared" si="16"/>
        <v>100</v>
      </c>
      <c r="AA61" s="269">
        <v>2</v>
      </c>
      <c r="AB61" s="269"/>
      <c r="AC61" s="269"/>
      <c r="AD61" s="269"/>
      <c r="AE61" s="269"/>
    </row>
    <row r="62" spans="1:31" ht="45" x14ac:dyDescent="0.25">
      <c r="A62" s="332"/>
      <c r="B62" s="322" t="s">
        <v>748</v>
      </c>
      <c r="C62" s="323" t="s">
        <v>749</v>
      </c>
      <c r="D62" s="295" t="s">
        <v>750</v>
      </c>
      <c r="E62" s="213">
        <v>6</v>
      </c>
      <c r="F62" s="156" t="s">
        <v>751</v>
      </c>
      <c r="G62" s="156" t="s">
        <v>752</v>
      </c>
      <c r="H62" s="181" t="s">
        <v>753</v>
      </c>
      <c r="I62" s="190" t="s">
        <v>592</v>
      </c>
      <c r="J62" s="134"/>
      <c r="K62" s="279">
        <v>2</v>
      </c>
      <c r="L62" s="280">
        <f t="shared" si="8"/>
        <v>33.333333333333336</v>
      </c>
      <c r="M62" s="273">
        <v>2</v>
      </c>
      <c r="N62" s="280">
        <f t="shared" si="12"/>
        <v>100</v>
      </c>
      <c r="O62" s="273">
        <v>2</v>
      </c>
      <c r="P62" s="280">
        <f t="shared" si="5"/>
        <v>33.333333333333336</v>
      </c>
      <c r="Q62" s="273">
        <v>2</v>
      </c>
      <c r="R62" s="280">
        <f>+Q62*100/O62</f>
        <v>100</v>
      </c>
      <c r="S62" s="273">
        <v>0</v>
      </c>
      <c r="T62" s="269">
        <f>+S62*100/E62</f>
        <v>0</v>
      </c>
      <c r="U62" s="269">
        <v>0</v>
      </c>
      <c r="V62" s="280">
        <v>0</v>
      </c>
      <c r="W62" s="269">
        <v>2</v>
      </c>
      <c r="X62" s="269">
        <f t="shared" si="10"/>
        <v>33.333333333333336</v>
      </c>
      <c r="Y62" s="269">
        <v>2</v>
      </c>
      <c r="Z62" s="280">
        <f t="shared" si="16"/>
        <v>100</v>
      </c>
      <c r="AA62" s="269">
        <v>6</v>
      </c>
      <c r="AB62" s="269"/>
      <c r="AC62" s="269"/>
      <c r="AD62" s="269"/>
      <c r="AE62" s="269"/>
    </row>
    <row r="63" spans="1:31" ht="30" x14ac:dyDescent="0.25">
      <c r="A63" s="332"/>
      <c r="B63" s="322"/>
      <c r="C63" s="324"/>
      <c r="D63" s="295" t="s">
        <v>754</v>
      </c>
      <c r="E63" s="213">
        <v>103</v>
      </c>
      <c r="F63" s="156" t="s">
        <v>755</v>
      </c>
      <c r="G63" s="156" t="s">
        <v>756</v>
      </c>
      <c r="H63" s="181" t="s">
        <v>757</v>
      </c>
      <c r="I63" s="190" t="s">
        <v>758</v>
      </c>
      <c r="J63" s="134"/>
      <c r="K63" s="279">
        <v>10</v>
      </c>
      <c r="L63" s="280">
        <f t="shared" si="8"/>
        <v>9.7087378640776691</v>
      </c>
      <c r="M63" s="273">
        <v>10</v>
      </c>
      <c r="N63" s="280">
        <v>9.7100000000000009</v>
      </c>
      <c r="O63" s="273">
        <v>73</v>
      </c>
      <c r="P63" s="280">
        <f t="shared" si="5"/>
        <v>70.873786407766985</v>
      </c>
      <c r="Q63" s="273">
        <v>73</v>
      </c>
      <c r="R63" s="280">
        <v>70.87</v>
      </c>
      <c r="S63" s="273">
        <v>20</v>
      </c>
      <c r="T63" s="269">
        <v>19.41</v>
      </c>
      <c r="U63" s="269">
        <v>20</v>
      </c>
      <c r="V63" s="280">
        <v>19.41</v>
      </c>
      <c r="W63" s="269">
        <v>0</v>
      </c>
      <c r="X63" s="269">
        <f t="shared" si="10"/>
        <v>0</v>
      </c>
      <c r="Y63" s="269">
        <v>0</v>
      </c>
      <c r="Z63" s="280">
        <v>0</v>
      </c>
      <c r="AA63" s="277">
        <v>103</v>
      </c>
      <c r="AB63" s="269">
        <v>100</v>
      </c>
      <c r="AC63" s="277">
        <v>103</v>
      </c>
      <c r="AD63" s="269">
        <v>100</v>
      </c>
      <c r="AE63" s="269"/>
    </row>
    <row r="64" spans="1:31" ht="30" x14ac:dyDescent="0.25">
      <c r="A64" s="332"/>
      <c r="B64" s="322"/>
      <c r="C64" s="324"/>
      <c r="D64" s="295" t="s">
        <v>759</v>
      </c>
      <c r="E64" s="213">
        <v>9</v>
      </c>
      <c r="F64" s="156" t="s">
        <v>760</v>
      </c>
      <c r="G64" s="156" t="s">
        <v>761</v>
      </c>
      <c r="H64" s="181" t="s">
        <v>762</v>
      </c>
      <c r="I64" s="190" t="s">
        <v>763</v>
      </c>
      <c r="J64" s="134"/>
      <c r="K64" s="279">
        <v>0</v>
      </c>
      <c r="L64" s="280">
        <f t="shared" si="8"/>
        <v>0</v>
      </c>
      <c r="M64" s="273">
        <v>0</v>
      </c>
      <c r="N64" s="280">
        <v>0</v>
      </c>
      <c r="O64" s="273">
        <v>5</v>
      </c>
      <c r="P64" s="280">
        <f t="shared" si="5"/>
        <v>55.555555555555557</v>
      </c>
      <c r="Q64" s="273">
        <v>5</v>
      </c>
      <c r="R64" s="280">
        <v>55.56</v>
      </c>
      <c r="S64" s="273">
        <v>0</v>
      </c>
      <c r="T64" s="269">
        <f t="shared" si="6"/>
        <v>0</v>
      </c>
      <c r="U64" s="269">
        <v>0</v>
      </c>
      <c r="V64" s="280">
        <v>0</v>
      </c>
      <c r="W64" s="269">
        <v>4</v>
      </c>
      <c r="X64" s="269">
        <v>44.44</v>
      </c>
      <c r="Y64" s="269">
        <v>4</v>
      </c>
      <c r="Z64" s="280">
        <v>44.44</v>
      </c>
      <c r="AA64" s="277">
        <v>9</v>
      </c>
      <c r="AB64" s="269">
        <v>100</v>
      </c>
      <c r="AC64" s="277">
        <v>9</v>
      </c>
      <c r="AD64" s="269">
        <v>100</v>
      </c>
      <c r="AE64" s="269"/>
    </row>
    <row r="65" spans="1:31" ht="45" x14ac:dyDescent="0.25">
      <c r="A65" s="332"/>
      <c r="B65" s="322"/>
      <c r="C65" s="324"/>
      <c r="D65" s="295" t="s">
        <v>764</v>
      </c>
      <c r="E65" s="213">
        <v>1</v>
      </c>
      <c r="F65" s="156" t="s">
        <v>765</v>
      </c>
      <c r="G65" s="156" t="s">
        <v>766</v>
      </c>
      <c r="H65" s="181" t="s">
        <v>767</v>
      </c>
      <c r="I65" s="214" t="s">
        <v>514</v>
      </c>
      <c r="J65" s="134"/>
      <c r="K65" s="279">
        <v>0</v>
      </c>
      <c r="L65" s="280">
        <f t="shared" si="8"/>
        <v>0</v>
      </c>
      <c r="M65" s="273">
        <v>0</v>
      </c>
      <c r="N65" s="280">
        <v>0</v>
      </c>
      <c r="O65" s="273">
        <v>0</v>
      </c>
      <c r="P65" s="280">
        <f t="shared" si="5"/>
        <v>0</v>
      </c>
      <c r="Q65" s="273">
        <v>0</v>
      </c>
      <c r="R65" s="280">
        <v>0</v>
      </c>
      <c r="S65" s="273">
        <v>0</v>
      </c>
      <c r="T65" s="269">
        <f t="shared" si="6"/>
        <v>0</v>
      </c>
      <c r="U65" s="269">
        <v>0</v>
      </c>
      <c r="V65" s="280">
        <v>0</v>
      </c>
      <c r="W65" s="269">
        <v>1</v>
      </c>
      <c r="X65" s="269">
        <f t="shared" si="10"/>
        <v>100</v>
      </c>
      <c r="Y65" s="269">
        <v>1</v>
      </c>
      <c r="Z65" s="280">
        <f t="shared" si="16"/>
        <v>100</v>
      </c>
      <c r="AA65" s="277">
        <v>1</v>
      </c>
      <c r="AB65" s="269">
        <v>100</v>
      </c>
      <c r="AC65" s="277">
        <v>1</v>
      </c>
      <c r="AD65" s="269">
        <v>100</v>
      </c>
      <c r="AE65" s="269"/>
    </row>
    <row r="66" spans="1:31" ht="45" x14ac:dyDescent="0.25">
      <c r="A66" s="332"/>
      <c r="B66" s="322"/>
      <c r="C66" s="324"/>
      <c r="D66" s="297" t="s">
        <v>768</v>
      </c>
      <c r="E66" s="213">
        <v>4</v>
      </c>
      <c r="F66" s="156" t="s">
        <v>745</v>
      </c>
      <c r="G66" s="156" t="s">
        <v>769</v>
      </c>
      <c r="H66" s="181" t="s">
        <v>770</v>
      </c>
      <c r="I66" s="214" t="s">
        <v>514</v>
      </c>
      <c r="J66" s="134"/>
      <c r="K66" s="279">
        <v>4</v>
      </c>
      <c r="L66" s="280">
        <f t="shared" si="8"/>
        <v>100</v>
      </c>
      <c r="M66" s="273">
        <v>4</v>
      </c>
      <c r="N66" s="280">
        <f t="shared" si="12"/>
        <v>100</v>
      </c>
      <c r="O66" s="273">
        <v>0</v>
      </c>
      <c r="P66" s="280">
        <f t="shared" si="5"/>
        <v>0</v>
      </c>
      <c r="Q66" s="273">
        <v>0</v>
      </c>
      <c r="R66" s="280">
        <v>0</v>
      </c>
      <c r="S66" s="273">
        <v>0</v>
      </c>
      <c r="T66" s="269">
        <f t="shared" si="6"/>
        <v>0</v>
      </c>
      <c r="U66" s="269">
        <v>0</v>
      </c>
      <c r="V66" s="280">
        <v>0</v>
      </c>
      <c r="W66" s="269">
        <v>0</v>
      </c>
      <c r="X66" s="269">
        <f t="shared" si="10"/>
        <v>0</v>
      </c>
      <c r="Y66" s="269">
        <v>0</v>
      </c>
      <c r="Z66" s="280">
        <v>0</v>
      </c>
      <c r="AA66" s="277">
        <v>4</v>
      </c>
      <c r="AB66" s="269">
        <v>100</v>
      </c>
      <c r="AC66" s="277">
        <v>4</v>
      </c>
      <c r="AD66" s="269">
        <v>100</v>
      </c>
      <c r="AE66" s="269"/>
    </row>
    <row r="67" spans="1:31" ht="45" x14ac:dyDescent="0.25">
      <c r="A67" s="332"/>
      <c r="B67" s="322"/>
      <c r="C67" s="324"/>
      <c r="D67" s="295" t="s">
        <v>771</v>
      </c>
      <c r="E67" s="213">
        <v>2</v>
      </c>
      <c r="F67" s="156" t="s">
        <v>745</v>
      </c>
      <c r="G67" s="156" t="s">
        <v>772</v>
      </c>
      <c r="H67" s="181" t="s">
        <v>773</v>
      </c>
      <c r="I67" s="214" t="s">
        <v>514</v>
      </c>
      <c r="J67" s="134"/>
      <c r="K67" s="279">
        <v>0</v>
      </c>
      <c r="L67" s="280">
        <f t="shared" si="8"/>
        <v>0</v>
      </c>
      <c r="M67" s="273">
        <v>0</v>
      </c>
      <c r="N67" s="280">
        <v>0</v>
      </c>
      <c r="O67" s="273">
        <v>2</v>
      </c>
      <c r="P67" s="280">
        <f t="shared" si="5"/>
        <v>100</v>
      </c>
      <c r="Q67" s="273">
        <v>2</v>
      </c>
      <c r="R67" s="280">
        <f t="shared" si="13"/>
        <v>100</v>
      </c>
      <c r="S67" s="273">
        <v>0</v>
      </c>
      <c r="T67" s="269">
        <f t="shared" si="6"/>
        <v>0</v>
      </c>
      <c r="U67" s="269">
        <v>0</v>
      </c>
      <c r="V67" s="280">
        <v>0</v>
      </c>
      <c r="W67" s="269">
        <v>0</v>
      </c>
      <c r="X67" s="269">
        <f t="shared" si="10"/>
        <v>0</v>
      </c>
      <c r="Y67" s="269">
        <v>0</v>
      </c>
      <c r="Z67" s="280">
        <v>0</v>
      </c>
      <c r="AA67" s="277">
        <v>2</v>
      </c>
      <c r="AB67" s="269">
        <v>100</v>
      </c>
      <c r="AC67" s="277">
        <v>0</v>
      </c>
      <c r="AD67" s="269">
        <v>0</v>
      </c>
      <c r="AE67" s="269"/>
    </row>
    <row r="68" spans="1:31" ht="30" x14ac:dyDescent="0.25">
      <c r="A68" s="332"/>
      <c r="B68" s="322"/>
      <c r="C68" s="324"/>
      <c r="D68" s="295" t="s">
        <v>774</v>
      </c>
      <c r="E68" s="213">
        <v>100</v>
      </c>
      <c r="F68" s="156" t="s">
        <v>775</v>
      </c>
      <c r="G68" s="156" t="s">
        <v>776</v>
      </c>
      <c r="H68" s="181" t="s">
        <v>777</v>
      </c>
      <c r="I68" s="190" t="s">
        <v>592</v>
      </c>
      <c r="J68" s="134"/>
      <c r="K68" s="279">
        <v>0</v>
      </c>
      <c r="L68" s="280">
        <f t="shared" si="8"/>
        <v>0</v>
      </c>
      <c r="M68" s="273">
        <v>0</v>
      </c>
      <c r="N68" s="280">
        <v>0</v>
      </c>
      <c r="O68" s="273">
        <v>0</v>
      </c>
      <c r="P68" s="280">
        <f t="shared" si="5"/>
        <v>0</v>
      </c>
      <c r="Q68" s="273">
        <v>0</v>
      </c>
      <c r="R68" s="280">
        <v>0</v>
      </c>
      <c r="S68" s="273">
        <v>0</v>
      </c>
      <c r="T68" s="269">
        <f t="shared" si="6"/>
        <v>0</v>
      </c>
      <c r="U68" s="269">
        <v>0</v>
      </c>
      <c r="V68" s="280">
        <v>0</v>
      </c>
      <c r="W68" s="269">
        <v>100</v>
      </c>
      <c r="X68" s="269">
        <f t="shared" si="10"/>
        <v>100</v>
      </c>
      <c r="Y68" s="269">
        <v>0</v>
      </c>
      <c r="Z68" s="280">
        <f t="shared" si="16"/>
        <v>0</v>
      </c>
      <c r="AA68" s="277">
        <v>100</v>
      </c>
      <c r="AB68" s="269">
        <v>0</v>
      </c>
      <c r="AC68" s="277">
        <v>0</v>
      </c>
      <c r="AD68" s="269">
        <v>0</v>
      </c>
      <c r="AE68" s="269"/>
    </row>
    <row r="69" spans="1:31" ht="45" x14ac:dyDescent="0.25">
      <c r="A69" s="332"/>
      <c r="B69" s="322"/>
      <c r="C69" s="324"/>
      <c r="D69" s="295" t="s">
        <v>778</v>
      </c>
      <c r="E69" s="213">
        <v>10</v>
      </c>
      <c r="F69" s="156" t="s">
        <v>779</v>
      </c>
      <c r="G69" s="156" t="s">
        <v>780</v>
      </c>
      <c r="H69" s="181" t="s">
        <v>781</v>
      </c>
      <c r="I69" s="190" t="s">
        <v>592</v>
      </c>
      <c r="J69" s="134"/>
      <c r="K69" s="279">
        <v>0</v>
      </c>
      <c r="L69" s="280">
        <f t="shared" si="8"/>
        <v>0</v>
      </c>
      <c r="M69" s="273">
        <v>0</v>
      </c>
      <c r="N69" s="280">
        <v>0</v>
      </c>
      <c r="O69" s="273">
        <v>5</v>
      </c>
      <c r="P69" s="280">
        <f t="shared" ref="P69:P77" si="17">+O69*100/E69</f>
        <v>50</v>
      </c>
      <c r="Q69" s="273">
        <v>5</v>
      </c>
      <c r="R69" s="280">
        <v>50</v>
      </c>
      <c r="S69" s="273">
        <v>2</v>
      </c>
      <c r="T69" s="269">
        <f t="shared" ref="T69:T76" si="18">+S69*100/E69</f>
        <v>20</v>
      </c>
      <c r="U69" s="269">
        <v>2</v>
      </c>
      <c r="V69" s="280">
        <v>20</v>
      </c>
      <c r="W69" s="269">
        <v>3</v>
      </c>
      <c r="X69" s="269">
        <f t="shared" si="10"/>
        <v>30</v>
      </c>
      <c r="Y69" s="269">
        <v>2</v>
      </c>
      <c r="Z69" s="280">
        <v>20</v>
      </c>
      <c r="AA69" s="277">
        <v>10</v>
      </c>
      <c r="AB69" s="269">
        <v>100</v>
      </c>
      <c r="AC69" s="277">
        <v>9</v>
      </c>
      <c r="AD69" s="269">
        <v>90</v>
      </c>
      <c r="AE69" s="269"/>
    </row>
    <row r="70" spans="1:31" ht="30" x14ac:dyDescent="0.25">
      <c r="A70" s="332"/>
      <c r="B70" s="322"/>
      <c r="C70" s="325"/>
      <c r="D70" s="295" t="s">
        <v>782</v>
      </c>
      <c r="E70" s="213">
        <v>100</v>
      </c>
      <c r="F70" s="156" t="s">
        <v>775</v>
      </c>
      <c r="G70" s="156" t="s">
        <v>783</v>
      </c>
      <c r="H70" s="181" t="s">
        <v>784</v>
      </c>
      <c r="I70" s="214" t="s">
        <v>514</v>
      </c>
      <c r="J70" s="134"/>
      <c r="K70" s="279">
        <v>0</v>
      </c>
      <c r="L70" s="280">
        <f t="shared" si="8"/>
        <v>0</v>
      </c>
      <c r="M70" s="273">
        <v>0</v>
      </c>
      <c r="N70" s="280">
        <v>0</v>
      </c>
      <c r="O70" s="273">
        <v>40</v>
      </c>
      <c r="P70" s="280">
        <f t="shared" si="17"/>
        <v>40</v>
      </c>
      <c r="Q70" s="273">
        <v>40</v>
      </c>
      <c r="R70" s="280">
        <v>40</v>
      </c>
      <c r="S70" s="273">
        <v>60</v>
      </c>
      <c r="T70" s="269">
        <f t="shared" si="18"/>
        <v>60</v>
      </c>
      <c r="U70" s="269">
        <v>60</v>
      </c>
      <c r="V70" s="280">
        <v>60</v>
      </c>
      <c r="W70" s="269">
        <v>0</v>
      </c>
      <c r="X70" s="269">
        <f t="shared" si="10"/>
        <v>0</v>
      </c>
      <c r="Y70" s="269">
        <v>0</v>
      </c>
      <c r="Z70" s="280">
        <v>0</v>
      </c>
      <c r="AA70" s="277">
        <v>100</v>
      </c>
      <c r="AB70" s="269">
        <v>100</v>
      </c>
      <c r="AC70" s="277">
        <v>100</v>
      </c>
      <c r="AD70" s="269">
        <v>100</v>
      </c>
      <c r="AE70" s="269"/>
    </row>
    <row r="71" spans="1:31" ht="30" x14ac:dyDescent="0.25">
      <c r="A71" s="332"/>
      <c r="B71" s="322" t="s">
        <v>785</v>
      </c>
      <c r="C71" s="323" t="s">
        <v>1003</v>
      </c>
      <c r="D71" s="295" t="s">
        <v>787</v>
      </c>
      <c r="E71" s="213">
        <v>32</v>
      </c>
      <c r="F71" s="156" t="s">
        <v>788</v>
      </c>
      <c r="G71" s="156" t="s">
        <v>789</v>
      </c>
      <c r="H71" s="181" t="s">
        <v>790</v>
      </c>
      <c r="I71" s="190" t="s">
        <v>791</v>
      </c>
      <c r="J71" s="134"/>
      <c r="K71" s="279">
        <v>15</v>
      </c>
      <c r="L71" s="280">
        <v>46.87</v>
      </c>
      <c r="M71" s="273">
        <v>15</v>
      </c>
      <c r="N71" s="280">
        <v>46.87</v>
      </c>
      <c r="O71" s="273">
        <v>17</v>
      </c>
      <c r="P71" s="280">
        <v>53.12</v>
      </c>
      <c r="Q71" s="273">
        <v>17</v>
      </c>
      <c r="R71" s="280">
        <v>53.12</v>
      </c>
      <c r="S71" s="273">
        <v>0</v>
      </c>
      <c r="T71" s="269">
        <f t="shared" si="18"/>
        <v>0</v>
      </c>
      <c r="U71" s="269">
        <v>0</v>
      </c>
      <c r="V71" s="280">
        <v>0</v>
      </c>
      <c r="W71" s="269">
        <v>0</v>
      </c>
      <c r="X71" s="269">
        <f t="shared" si="10"/>
        <v>0</v>
      </c>
      <c r="Y71" s="269">
        <v>0</v>
      </c>
      <c r="Z71" s="280">
        <v>0</v>
      </c>
      <c r="AA71" s="277">
        <v>32</v>
      </c>
      <c r="AB71" s="269">
        <v>100</v>
      </c>
      <c r="AC71" s="277">
        <v>32</v>
      </c>
      <c r="AD71" s="269">
        <v>100</v>
      </c>
      <c r="AE71" s="269"/>
    </row>
    <row r="72" spans="1:31" ht="30" x14ac:dyDescent="0.25">
      <c r="A72" s="332"/>
      <c r="B72" s="322"/>
      <c r="C72" s="324"/>
      <c r="D72" s="295" t="s">
        <v>1009</v>
      </c>
      <c r="E72" s="213">
        <v>20</v>
      </c>
      <c r="F72" s="156" t="s">
        <v>793</v>
      </c>
      <c r="G72" s="156" t="s">
        <v>794</v>
      </c>
      <c r="H72" s="181" t="s">
        <v>795</v>
      </c>
      <c r="I72" s="190" t="s">
        <v>514</v>
      </c>
      <c r="J72" s="134"/>
      <c r="K72" s="279">
        <v>20</v>
      </c>
      <c r="L72" s="280">
        <f t="shared" si="8"/>
        <v>100</v>
      </c>
      <c r="M72" s="273">
        <v>20</v>
      </c>
      <c r="N72" s="280">
        <f t="shared" ref="N72:N73" si="19">+M72*100/K72</f>
        <v>100</v>
      </c>
      <c r="O72" s="273">
        <v>0</v>
      </c>
      <c r="P72" s="280">
        <f t="shared" si="17"/>
        <v>0</v>
      </c>
      <c r="Q72" s="273">
        <v>0</v>
      </c>
      <c r="R72" s="280">
        <v>0</v>
      </c>
      <c r="S72" s="273">
        <v>0</v>
      </c>
      <c r="T72" s="269">
        <f t="shared" si="18"/>
        <v>0</v>
      </c>
      <c r="U72" s="269">
        <v>0</v>
      </c>
      <c r="V72" s="280">
        <v>0</v>
      </c>
      <c r="W72" s="269">
        <v>0</v>
      </c>
      <c r="X72" s="269">
        <f t="shared" si="10"/>
        <v>0</v>
      </c>
      <c r="Y72" s="269">
        <v>0</v>
      </c>
      <c r="Z72" s="280">
        <v>0</v>
      </c>
      <c r="AA72" s="277">
        <v>20</v>
      </c>
      <c r="AB72" s="269">
        <v>100</v>
      </c>
      <c r="AC72" s="277">
        <v>20</v>
      </c>
      <c r="AD72" s="269">
        <v>100</v>
      </c>
      <c r="AE72" s="269"/>
    </row>
    <row r="73" spans="1:31" ht="30" x14ac:dyDescent="0.25">
      <c r="A73" s="332"/>
      <c r="B73" s="322"/>
      <c r="C73" s="324"/>
      <c r="D73" s="295" t="s">
        <v>796</v>
      </c>
      <c r="E73" s="213">
        <v>179</v>
      </c>
      <c r="F73" s="156" t="s">
        <v>797</v>
      </c>
      <c r="G73" s="156" t="s">
        <v>798</v>
      </c>
      <c r="H73" s="181" t="s">
        <v>799</v>
      </c>
      <c r="I73" s="190" t="s">
        <v>791</v>
      </c>
      <c r="J73" s="134"/>
      <c r="K73" s="279">
        <v>179</v>
      </c>
      <c r="L73" s="280">
        <f t="shared" si="8"/>
        <v>100</v>
      </c>
      <c r="M73" s="273">
        <v>179</v>
      </c>
      <c r="N73" s="280">
        <f t="shared" si="19"/>
        <v>100</v>
      </c>
      <c r="O73" s="273">
        <v>0</v>
      </c>
      <c r="P73" s="280">
        <f t="shared" si="17"/>
        <v>0</v>
      </c>
      <c r="Q73" s="273">
        <v>0</v>
      </c>
      <c r="R73" s="280">
        <v>0</v>
      </c>
      <c r="S73" s="273">
        <v>0</v>
      </c>
      <c r="T73" s="269">
        <f t="shared" si="18"/>
        <v>0</v>
      </c>
      <c r="U73" s="269">
        <v>0</v>
      </c>
      <c r="V73" s="280">
        <v>0</v>
      </c>
      <c r="W73" s="269">
        <v>0</v>
      </c>
      <c r="X73" s="269">
        <f t="shared" si="10"/>
        <v>0</v>
      </c>
      <c r="Y73" s="269">
        <v>0</v>
      </c>
      <c r="Z73" s="280">
        <v>0</v>
      </c>
      <c r="AA73" s="269">
        <v>179</v>
      </c>
      <c r="AB73" s="269">
        <v>0</v>
      </c>
      <c r="AC73" s="269">
        <v>0</v>
      </c>
      <c r="AD73" s="269">
        <v>0</v>
      </c>
      <c r="AE73" s="269"/>
    </row>
    <row r="74" spans="1:31" ht="34.5" customHeight="1" x14ac:dyDescent="0.25">
      <c r="A74" s="332"/>
      <c r="B74" s="322"/>
      <c r="C74" s="324"/>
      <c r="D74" s="295" t="s">
        <v>582</v>
      </c>
      <c r="E74" s="213">
        <v>1</v>
      </c>
      <c r="F74" s="139" t="s">
        <v>760</v>
      </c>
      <c r="G74" s="156" t="s">
        <v>800</v>
      </c>
      <c r="H74" s="181" t="s">
        <v>801</v>
      </c>
      <c r="I74" s="190"/>
      <c r="J74" s="134"/>
      <c r="K74" s="279">
        <v>0</v>
      </c>
      <c r="L74" s="280">
        <f t="shared" si="8"/>
        <v>0</v>
      </c>
      <c r="M74" s="273">
        <v>0</v>
      </c>
      <c r="N74" s="280">
        <v>0</v>
      </c>
      <c r="O74" s="273">
        <v>0</v>
      </c>
      <c r="P74" s="280">
        <f t="shared" si="17"/>
        <v>0</v>
      </c>
      <c r="Q74" s="273">
        <v>0</v>
      </c>
      <c r="R74" s="280">
        <v>0</v>
      </c>
      <c r="S74" s="273">
        <v>1</v>
      </c>
      <c r="T74" s="269">
        <f t="shared" si="18"/>
        <v>100</v>
      </c>
      <c r="U74" s="269">
        <v>0</v>
      </c>
      <c r="V74" s="280">
        <f t="shared" ref="V74:V76" si="20">+U74*100/S74</f>
        <v>0</v>
      </c>
      <c r="W74" s="269">
        <v>0</v>
      </c>
      <c r="X74" s="269">
        <f t="shared" si="10"/>
        <v>0</v>
      </c>
      <c r="Y74" s="269">
        <v>0</v>
      </c>
      <c r="Z74" s="280">
        <v>0</v>
      </c>
      <c r="AA74" s="269">
        <v>1</v>
      </c>
      <c r="AB74" s="269">
        <v>100</v>
      </c>
      <c r="AC74" s="269">
        <v>0</v>
      </c>
      <c r="AD74" s="269">
        <v>0</v>
      </c>
      <c r="AE74" s="269"/>
    </row>
    <row r="75" spans="1:31" ht="30" x14ac:dyDescent="0.25">
      <c r="A75" s="332"/>
      <c r="B75" s="322"/>
      <c r="C75" s="324"/>
      <c r="D75" s="295" t="s">
        <v>563</v>
      </c>
      <c r="E75" s="213">
        <v>2</v>
      </c>
      <c r="F75" s="139" t="s">
        <v>760</v>
      </c>
      <c r="G75" s="156" t="s">
        <v>802</v>
      </c>
      <c r="H75" s="181" t="s">
        <v>803</v>
      </c>
      <c r="I75" s="190" t="s">
        <v>804</v>
      </c>
      <c r="J75" s="134"/>
      <c r="K75" s="279">
        <v>0</v>
      </c>
      <c r="L75" s="280">
        <f t="shared" si="8"/>
        <v>0</v>
      </c>
      <c r="M75" s="273">
        <v>0</v>
      </c>
      <c r="N75" s="280">
        <v>0</v>
      </c>
      <c r="O75" s="273">
        <v>0</v>
      </c>
      <c r="P75" s="280">
        <f t="shared" si="17"/>
        <v>0</v>
      </c>
      <c r="Q75" s="273">
        <v>0</v>
      </c>
      <c r="R75" s="280">
        <v>0</v>
      </c>
      <c r="S75" s="273">
        <v>2</v>
      </c>
      <c r="T75" s="269">
        <f t="shared" si="18"/>
        <v>100</v>
      </c>
      <c r="U75" s="269">
        <v>0</v>
      </c>
      <c r="V75" s="280">
        <f t="shared" si="20"/>
        <v>0</v>
      </c>
      <c r="W75" s="269">
        <v>0</v>
      </c>
      <c r="X75" s="269">
        <f t="shared" si="10"/>
        <v>0</v>
      </c>
      <c r="Y75" s="269">
        <v>0</v>
      </c>
      <c r="Z75" s="280">
        <v>0</v>
      </c>
      <c r="AA75" s="277">
        <v>2</v>
      </c>
      <c r="AB75" s="269">
        <v>100</v>
      </c>
      <c r="AC75" s="277">
        <v>0</v>
      </c>
      <c r="AD75" s="269">
        <v>0</v>
      </c>
      <c r="AE75" s="269"/>
    </row>
    <row r="76" spans="1:31" ht="57.75" customHeight="1" x14ac:dyDescent="0.25">
      <c r="A76" s="332"/>
      <c r="B76" s="322"/>
      <c r="C76" s="324"/>
      <c r="D76" s="285" t="s">
        <v>527</v>
      </c>
      <c r="E76" s="213">
        <v>7</v>
      </c>
      <c r="F76" s="139" t="s">
        <v>760</v>
      </c>
      <c r="G76" s="156" t="s">
        <v>805</v>
      </c>
      <c r="H76" s="181" t="s">
        <v>806</v>
      </c>
      <c r="I76" s="134"/>
      <c r="J76" s="134"/>
      <c r="K76" s="279">
        <v>0</v>
      </c>
      <c r="L76" s="280">
        <f t="shared" si="8"/>
        <v>0</v>
      </c>
      <c r="M76" s="273">
        <v>0</v>
      </c>
      <c r="N76" s="280">
        <v>0</v>
      </c>
      <c r="O76" s="273">
        <v>0</v>
      </c>
      <c r="P76" s="280">
        <f t="shared" si="17"/>
        <v>0</v>
      </c>
      <c r="Q76" s="273">
        <v>0</v>
      </c>
      <c r="R76" s="280">
        <v>0</v>
      </c>
      <c r="S76" s="273">
        <v>7</v>
      </c>
      <c r="T76" s="269">
        <f t="shared" si="18"/>
        <v>100</v>
      </c>
      <c r="U76" s="269">
        <v>5</v>
      </c>
      <c r="V76" s="280">
        <f t="shared" si="20"/>
        <v>71.428571428571431</v>
      </c>
      <c r="W76" s="269">
        <v>0</v>
      </c>
      <c r="X76" s="269">
        <f t="shared" ref="X76" si="21">+W76*100/E76</f>
        <v>0</v>
      </c>
      <c r="Y76" s="269">
        <v>0</v>
      </c>
      <c r="Z76" s="280">
        <v>0</v>
      </c>
      <c r="AA76" s="277">
        <v>7</v>
      </c>
      <c r="AB76" s="269">
        <v>100</v>
      </c>
      <c r="AC76" s="277">
        <f t="shared" ref="AC76" si="22">M76+Q76+U76+Y76</f>
        <v>5</v>
      </c>
      <c r="AD76" s="269">
        <v>71.42</v>
      </c>
      <c r="AE76" s="269"/>
    </row>
    <row r="77" spans="1:31" ht="41.25" customHeight="1" x14ac:dyDescent="0.25">
      <c r="A77" s="333"/>
      <c r="B77" s="322"/>
      <c r="C77" s="325"/>
      <c r="D77" s="295" t="s">
        <v>807</v>
      </c>
      <c r="E77" s="213">
        <v>1944</v>
      </c>
      <c r="F77" s="139" t="s">
        <v>808</v>
      </c>
      <c r="G77" s="156" t="s">
        <v>809</v>
      </c>
      <c r="H77" s="181" t="s">
        <v>810</v>
      </c>
      <c r="I77" s="134"/>
      <c r="J77" s="134"/>
      <c r="K77" s="279">
        <v>0</v>
      </c>
      <c r="L77" s="280">
        <f t="shared" si="8"/>
        <v>0</v>
      </c>
      <c r="M77" s="273">
        <v>0</v>
      </c>
      <c r="N77" s="280">
        <v>0</v>
      </c>
      <c r="O77" s="273">
        <v>648</v>
      </c>
      <c r="P77" s="280">
        <f t="shared" si="17"/>
        <v>33.333333333333336</v>
      </c>
      <c r="Q77" s="273">
        <v>648</v>
      </c>
      <c r="R77" s="280">
        <v>33.33</v>
      </c>
      <c r="S77" s="273">
        <v>648</v>
      </c>
      <c r="T77" s="269">
        <v>33.33</v>
      </c>
      <c r="U77" s="269">
        <v>648</v>
      </c>
      <c r="V77" s="280">
        <v>33.33</v>
      </c>
      <c r="W77" s="269">
        <v>648</v>
      </c>
      <c r="X77" s="269">
        <v>33.33</v>
      </c>
      <c r="Y77" s="269">
        <v>648</v>
      </c>
      <c r="Z77" s="280">
        <v>33.33</v>
      </c>
      <c r="AA77" s="277">
        <v>1944</v>
      </c>
      <c r="AB77" s="269">
        <v>100</v>
      </c>
      <c r="AC77" s="277">
        <v>1944</v>
      </c>
      <c r="AD77" s="269">
        <v>100</v>
      </c>
      <c r="AE77" s="269"/>
    </row>
    <row r="78" spans="1:31" x14ac:dyDescent="0.25">
      <c r="E78"/>
      <c r="F78"/>
      <c r="G78"/>
      <c r="H78"/>
      <c r="K78" s="298"/>
      <c r="L78" s="299"/>
      <c r="M78" s="299"/>
      <c r="N78" s="299"/>
      <c r="O78" s="298"/>
      <c r="P78" s="299"/>
      <c r="Q78" s="299"/>
      <c r="R78" s="299"/>
      <c r="S78" s="299"/>
      <c r="T78" s="299"/>
      <c r="U78" s="299"/>
      <c r="V78" s="299"/>
      <c r="W78" s="299"/>
      <c r="X78" s="299"/>
      <c r="Y78" s="299"/>
      <c r="Z78" s="299"/>
      <c r="AA78" s="299"/>
      <c r="AB78" s="299"/>
      <c r="AC78" s="299"/>
      <c r="AD78" s="299"/>
      <c r="AE78" s="299"/>
    </row>
  </sheetData>
  <mergeCells count="60">
    <mergeCell ref="B1:B3"/>
    <mergeCell ref="C1:C3"/>
    <mergeCell ref="D1:D3"/>
    <mergeCell ref="E1:F1"/>
    <mergeCell ref="G1:G3"/>
    <mergeCell ref="E2:E3"/>
    <mergeCell ref="F2:F3"/>
    <mergeCell ref="AE1:AE3"/>
    <mergeCell ref="K2:N2"/>
    <mergeCell ref="O2:R2"/>
    <mergeCell ref="S2:V2"/>
    <mergeCell ref="W2:Z2"/>
    <mergeCell ref="AA2:AD2"/>
    <mergeCell ref="B28:B46"/>
    <mergeCell ref="C28:C32"/>
    <mergeCell ref="C33:C34"/>
    <mergeCell ref="D33:D34"/>
    <mergeCell ref="C36:C37"/>
    <mergeCell ref="C38:C41"/>
    <mergeCell ref="C45:C46"/>
    <mergeCell ref="B4:B26"/>
    <mergeCell ref="C4:C6"/>
    <mergeCell ref="D4:D6"/>
    <mergeCell ref="C7:C8"/>
    <mergeCell ref="D7:D8"/>
    <mergeCell ref="C9:C10"/>
    <mergeCell ref="D9:D10"/>
    <mergeCell ref="C11:C12"/>
    <mergeCell ref="H1:H3"/>
    <mergeCell ref="I1:I3"/>
    <mergeCell ref="J1:J3"/>
    <mergeCell ref="K1:Z1"/>
    <mergeCell ref="AA1:AD1"/>
    <mergeCell ref="A1:A3"/>
    <mergeCell ref="C26:C27"/>
    <mergeCell ref="D26:D27"/>
    <mergeCell ref="D11:D12"/>
    <mergeCell ref="C13:C14"/>
    <mergeCell ref="D13:D14"/>
    <mergeCell ref="C15:C16"/>
    <mergeCell ref="D15:D16"/>
    <mergeCell ref="C17:C18"/>
    <mergeCell ref="D17:D18"/>
    <mergeCell ref="C19:C21"/>
    <mergeCell ref="D19:D21"/>
    <mergeCell ref="C22:C23"/>
    <mergeCell ref="C24:C25"/>
    <mergeCell ref="D24:D25"/>
    <mergeCell ref="A4:A77"/>
    <mergeCell ref="D49:D50"/>
    <mergeCell ref="C51:C52"/>
    <mergeCell ref="D51:D52"/>
    <mergeCell ref="B56:B61"/>
    <mergeCell ref="C56:C61"/>
    <mergeCell ref="B62:B70"/>
    <mergeCell ref="C62:C70"/>
    <mergeCell ref="B71:B77"/>
    <mergeCell ref="C71:C77"/>
    <mergeCell ref="B47:B55"/>
    <mergeCell ref="C49:C50"/>
  </mergeCells>
  <pageMargins left="0.70866141732283472" right="0.70866141732283472" top="0.74803149606299213" bottom="0.74803149606299213" header="0.31496062992125984" footer="0.31496062992125984"/>
  <pageSetup paperSize="5" scale="95" fitToHeight="3" orientation="landscape" r:id="rId1"/>
  <headerFooter>
    <oddHeader>&amp;C&amp;"-,Negrita"&amp;14POA 2017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66"/>
  <sheetViews>
    <sheetView zoomScale="70" zoomScaleNormal="70" zoomScaleSheetLayoutView="10" workbookViewId="0">
      <pane xSplit="16" ySplit="12" topLeftCell="AP59" activePane="bottomRight" state="frozen"/>
      <selection pane="topRight" activeCell="Q1" sqref="Q1"/>
      <selection pane="bottomLeft" activeCell="A13" sqref="A13"/>
      <selection pane="bottomRight" activeCell="O61" sqref="O61"/>
    </sheetView>
  </sheetViews>
  <sheetFormatPr baseColWidth="10" defaultRowHeight="15" customHeight="1" x14ac:dyDescent="0.25"/>
  <cols>
    <col min="1" max="1" width="4" customWidth="1"/>
    <col min="2" max="2" width="18.28515625" bestFit="1" customWidth="1"/>
    <col min="3" max="3" width="50.85546875" bestFit="1" customWidth="1"/>
    <col min="4" max="4" width="29.140625" style="1" hidden="1" customWidth="1"/>
    <col min="5" max="5" width="36.85546875" hidden="1" customWidth="1"/>
    <col min="6" max="6" width="35.7109375" hidden="1" customWidth="1"/>
    <col min="7" max="7" width="24.42578125" hidden="1" customWidth="1"/>
    <col min="8" max="8" width="27.5703125" hidden="1" customWidth="1"/>
    <col min="9" max="9" width="20.7109375" style="6" hidden="1" customWidth="1"/>
    <col min="10" max="10" width="35.85546875" style="1" hidden="1" customWidth="1"/>
    <col min="11" max="11" width="13.5703125" style="1" hidden="1" customWidth="1"/>
    <col min="12" max="12" width="12.140625" style="1" customWidth="1"/>
    <col min="13" max="13" width="12.7109375" customWidth="1"/>
    <col min="14" max="14" width="10.42578125" customWidth="1"/>
    <col min="15" max="15" width="12.28515625" customWidth="1"/>
    <col min="16" max="16" width="17.5703125" style="2" customWidth="1"/>
    <col min="17" max="17" width="9" customWidth="1"/>
    <col min="18" max="18" width="10" customWidth="1"/>
    <col min="19" max="19" width="9.5703125" customWidth="1"/>
    <col min="20" max="20" width="9.5703125" hidden="1" customWidth="1"/>
    <col min="21" max="21" width="25" hidden="1" customWidth="1"/>
    <col min="22" max="22" width="16.85546875" hidden="1" customWidth="1"/>
    <col min="23" max="23" width="10.85546875" hidden="1" customWidth="1"/>
    <col min="24" max="24" width="11.140625" hidden="1" customWidth="1"/>
    <col min="25" max="25" width="11" hidden="1" customWidth="1"/>
    <col min="26" max="26" width="13.42578125" hidden="1" customWidth="1"/>
    <col min="27" max="27" width="15.140625" hidden="1" customWidth="1"/>
    <col min="28" max="28" width="26.5703125" hidden="1" customWidth="1"/>
    <col min="29" max="29" width="11.7109375" bestFit="1" customWidth="1"/>
    <col min="30" max="31" width="11" bestFit="1" customWidth="1"/>
    <col min="32" max="32" width="18.140625" customWidth="1"/>
    <col min="33" max="33" width="11.7109375" bestFit="1" customWidth="1"/>
    <col min="34" max="35" width="11" bestFit="1" customWidth="1"/>
    <col min="36" max="36" width="14.5703125" customWidth="1"/>
    <col min="37" max="37" width="11.7109375" bestFit="1" customWidth="1"/>
    <col min="38" max="38" width="11" bestFit="1" customWidth="1"/>
    <col min="39" max="39" width="9.5703125" customWidth="1"/>
    <col min="40" max="40" width="16" customWidth="1"/>
    <col min="41" max="41" width="11.7109375" bestFit="1" customWidth="1"/>
    <col min="42" max="43" width="11" bestFit="1" customWidth="1"/>
    <col min="44" max="44" width="12.5703125" customWidth="1"/>
    <col min="45" max="45" width="17.5703125" customWidth="1"/>
    <col min="46" max="46" width="18.85546875" customWidth="1"/>
    <col min="47" max="47" width="16.28515625" customWidth="1"/>
    <col min="48" max="48" width="16.140625" customWidth="1"/>
    <col min="49" max="49" width="21" customWidth="1"/>
  </cols>
  <sheetData>
    <row r="1" spans="1:49" x14ac:dyDescent="0.25">
      <c r="A1" s="218"/>
      <c r="B1" s="16"/>
      <c r="C1" s="16"/>
      <c r="D1" s="16"/>
      <c r="E1" s="16"/>
      <c r="F1" s="16"/>
      <c r="G1" s="16"/>
      <c r="H1" s="16"/>
      <c r="I1" s="17"/>
      <c r="J1" s="16"/>
      <c r="K1" s="16"/>
      <c r="L1" s="16"/>
      <c r="M1" s="16"/>
      <c r="N1" s="16"/>
      <c r="O1" s="16"/>
      <c r="P1" s="18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</row>
    <row r="2" spans="1:49" ht="18" x14ac:dyDescent="0.25">
      <c r="A2" s="218"/>
      <c r="B2" s="411" t="s">
        <v>77</v>
      </c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219"/>
      <c r="R2" s="219"/>
      <c r="S2" s="219"/>
      <c r="T2" s="219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</row>
    <row r="3" spans="1:49" ht="15.75" thickBot="1" x14ac:dyDescent="0.3">
      <c r="A3" s="218"/>
      <c r="B3" s="16"/>
      <c r="C3" s="16"/>
      <c r="D3" s="16"/>
      <c r="E3" s="16"/>
      <c r="F3" s="16"/>
      <c r="G3" s="16"/>
      <c r="H3" s="16"/>
      <c r="I3" s="17"/>
      <c r="J3" s="16"/>
      <c r="K3" s="16"/>
      <c r="L3" s="16"/>
      <c r="M3" s="16"/>
      <c r="N3" s="16"/>
      <c r="O3" s="16"/>
      <c r="P3" s="18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</row>
    <row r="4" spans="1:49" ht="15.75" thickBot="1" x14ac:dyDescent="0.3">
      <c r="B4" s="8"/>
      <c r="C4" s="9"/>
      <c r="D4" s="10" t="s">
        <v>80</v>
      </c>
      <c r="E4" s="9"/>
      <c r="F4" s="9"/>
      <c r="G4" s="9"/>
      <c r="H4" s="9"/>
      <c r="I4" s="11"/>
      <c r="J4" s="10"/>
      <c r="K4" s="10"/>
      <c r="L4" s="10"/>
      <c r="M4" s="9"/>
      <c r="N4" s="9"/>
      <c r="O4" s="9"/>
      <c r="P4" s="12"/>
      <c r="Q4" s="220"/>
      <c r="R4" s="220"/>
      <c r="S4" s="220"/>
      <c r="T4" s="221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</row>
    <row r="5" spans="1:49" s="7" customFormat="1" ht="34.5" customHeight="1" x14ac:dyDescent="0.25">
      <c r="B5" s="412" t="s">
        <v>0</v>
      </c>
      <c r="C5" s="415" t="s">
        <v>1</v>
      </c>
      <c r="D5" s="415" t="s">
        <v>2</v>
      </c>
      <c r="E5" s="415"/>
      <c r="F5" s="415"/>
      <c r="G5" s="415" t="s">
        <v>3</v>
      </c>
      <c r="H5" s="415" t="s">
        <v>4</v>
      </c>
      <c r="I5" s="415" t="s">
        <v>5</v>
      </c>
      <c r="J5" s="415"/>
      <c r="K5" s="415"/>
      <c r="L5" s="415"/>
      <c r="M5" s="415"/>
      <c r="N5" s="415"/>
      <c r="O5" s="415"/>
      <c r="P5" s="415"/>
      <c r="Q5" s="222"/>
      <c r="R5" s="222"/>
      <c r="S5" s="222"/>
      <c r="T5" s="394" t="s">
        <v>811</v>
      </c>
      <c r="U5" s="397" t="s">
        <v>30</v>
      </c>
      <c r="V5" s="400" t="s">
        <v>812</v>
      </c>
      <c r="W5" s="401"/>
      <c r="X5" s="401"/>
      <c r="Y5" s="401"/>
      <c r="Z5" s="401"/>
      <c r="AA5" s="402"/>
      <c r="AB5" s="403" t="s">
        <v>813</v>
      </c>
      <c r="AC5" s="406" t="s">
        <v>20</v>
      </c>
      <c r="AD5" s="407"/>
      <c r="AE5" s="407"/>
      <c r="AF5" s="407"/>
      <c r="AG5" s="407"/>
      <c r="AH5" s="407"/>
      <c r="AI5" s="407"/>
      <c r="AJ5" s="407"/>
      <c r="AK5" s="407"/>
      <c r="AL5" s="407"/>
      <c r="AM5" s="407"/>
      <c r="AN5" s="407"/>
      <c r="AO5" s="407"/>
      <c r="AP5" s="407"/>
      <c r="AQ5" s="407"/>
      <c r="AR5" s="408"/>
      <c r="AS5" s="409" t="s">
        <v>21</v>
      </c>
      <c r="AT5" s="410"/>
      <c r="AU5" s="410"/>
      <c r="AV5" s="410"/>
      <c r="AW5" s="387" t="s">
        <v>22</v>
      </c>
    </row>
    <row r="6" spans="1:49" s="7" customFormat="1" ht="26.25" customHeight="1" thickBot="1" x14ac:dyDescent="0.3">
      <c r="B6" s="413"/>
      <c r="C6" s="390"/>
      <c r="D6" s="390" t="s">
        <v>6</v>
      </c>
      <c r="E6" s="390" t="s">
        <v>16</v>
      </c>
      <c r="F6" s="390" t="s">
        <v>7</v>
      </c>
      <c r="G6" s="390"/>
      <c r="H6" s="390" t="s">
        <v>6</v>
      </c>
      <c r="I6" s="390" t="s">
        <v>8</v>
      </c>
      <c r="J6" s="390" t="s">
        <v>81</v>
      </c>
      <c r="K6" s="390" t="s">
        <v>9</v>
      </c>
      <c r="L6" s="390" t="s">
        <v>10</v>
      </c>
      <c r="M6" s="390"/>
      <c r="N6" s="390"/>
      <c r="O6" s="390"/>
      <c r="P6" s="390"/>
      <c r="Q6" s="223"/>
      <c r="R6" s="223"/>
      <c r="S6" s="223"/>
      <c r="T6" s="395"/>
      <c r="U6" s="398"/>
      <c r="V6" s="392" t="s">
        <v>814</v>
      </c>
      <c r="W6" s="380" t="s">
        <v>815</v>
      </c>
      <c r="X6" s="380" t="s">
        <v>816</v>
      </c>
      <c r="Y6" s="380" t="s">
        <v>817</v>
      </c>
      <c r="Z6" s="380" t="s">
        <v>818</v>
      </c>
      <c r="AA6" s="383" t="s">
        <v>258</v>
      </c>
      <c r="AB6" s="404"/>
      <c r="AC6" s="385" t="s">
        <v>23</v>
      </c>
      <c r="AD6" s="386"/>
      <c r="AE6" s="386"/>
      <c r="AF6" s="386"/>
      <c r="AG6" s="375" t="s">
        <v>24</v>
      </c>
      <c r="AH6" s="375"/>
      <c r="AI6" s="375"/>
      <c r="AJ6" s="375"/>
      <c r="AK6" s="376" t="s">
        <v>25</v>
      </c>
      <c r="AL6" s="376"/>
      <c r="AM6" s="376"/>
      <c r="AN6" s="376"/>
      <c r="AO6" s="376" t="s">
        <v>26</v>
      </c>
      <c r="AP6" s="376"/>
      <c r="AQ6" s="376"/>
      <c r="AR6" s="377"/>
      <c r="AS6" s="378" t="s">
        <v>11</v>
      </c>
      <c r="AT6" s="379"/>
      <c r="AU6" s="379"/>
      <c r="AV6" s="379"/>
      <c r="AW6" s="388"/>
    </row>
    <row r="7" spans="1:49" s="7" customFormat="1" ht="32.25" customHeight="1" x14ac:dyDescent="0.25">
      <c r="B7" s="413"/>
      <c r="C7" s="390"/>
      <c r="D7" s="390"/>
      <c r="E7" s="390"/>
      <c r="F7" s="390"/>
      <c r="G7" s="390"/>
      <c r="H7" s="390"/>
      <c r="I7" s="390"/>
      <c r="J7" s="390"/>
      <c r="K7" s="390"/>
      <c r="L7" s="390" t="s">
        <v>11</v>
      </c>
      <c r="M7" s="390"/>
      <c r="N7" s="390" t="s">
        <v>12</v>
      </c>
      <c r="O7" s="390"/>
      <c r="P7" s="416" t="s">
        <v>15</v>
      </c>
      <c r="Q7" s="224"/>
      <c r="R7" s="224"/>
      <c r="S7" s="224"/>
      <c r="T7" s="395"/>
      <c r="U7" s="398"/>
      <c r="V7" s="392"/>
      <c r="W7" s="380"/>
      <c r="X7" s="380"/>
      <c r="Y7" s="380"/>
      <c r="Z7" s="380"/>
      <c r="AA7" s="383"/>
      <c r="AB7" s="404"/>
      <c r="AC7" s="381" t="s">
        <v>29</v>
      </c>
      <c r="AD7" s="381"/>
      <c r="AE7" s="381" t="s">
        <v>28</v>
      </c>
      <c r="AF7" s="381"/>
      <c r="AG7" s="381" t="s">
        <v>29</v>
      </c>
      <c r="AH7" s="381"/>
      <c r="AI7" s="381" t="s">
        <v>28</v>
      </c>
      <c r="AJ7" s="381"/>
      <c r="AK7" s="381" t="s">
        <v>29</v>
      </c>
      <c r="AL7" s="381"/>
      <c r="AM7" s="381" t="s">
        <v>28</v>
      </c>
      <c r="AN7" s="381"/>
      <c r="AO7" s="381" t="s">
        <v>29</v>
      </c>
      <c r="AP7" s="381"/>
      <c r="AQ7" s="381" t="s">
        <v>28</v>
      </c>
      <c r="AR7" s="381"/>
      <c r="AS7" s="380" t="s">
        <v>29</v>
      </c>
      <c r="AT7" s="380"/>
      <c r="AU7" s="380" t="s">
        <v>28</v>
      </c>
      <c r="AV7" s="380"/>
      <c r="AW7" s="388"/>
    </row>
    <row r="8" spans="1:49" s="7" customFormat="1" ht="15.75" thickBot="1" x14ac:dyDescent="0.3">
      <c r="B8" s="414"/>
      <c r="C8" s="391"/>
      <c r="D8" s="391"/>
      <c r="E8" s="391"/>
      <c r="F8" s="391"/>
      <c r="G8" s="391"/>
      <c r="H8" s="391"/>
      <c r="I8" s="391"/>
      <c r="J8" s="391"/>
      <c r="K8" s="391"/>
      <c r="L8" s="196" t="s">
        <v>17</v>
      </c>
      <c r="M8" s="196" t="s">
        <v>18</v>
      </c>
      <c r="N8" s="196" t="s">
        <v>13</v>
      </c>
      <c r="O8" s="196" t="s">
        <v>14</v>
      </c>
      <c r="P8" s="417"/>
      <c r="Q8" s="225" t="s">
        <v>819</v>
      </c>
      <c r="R8" s="225" t="s">
        <v>820</v>
      </c>
      <c r="S8" s="226" t="s">
        <v>821</v>
      </c>
      <c r="T8" s="396"/>
      <c r="U8" s="399"/>
      <c r="V8" s="393"/>
      <c r="W8" s="382"/>
      <c r="X8" s="382"/>
      <c r="Y8" s="382"/>
      <c r="Z8" s="382"/>
      <c r="AA8" s="384"/>
      <c r="AB8" s="405"/>
      <c r="AC8" s="197" t="s">
        <v>17</v>
      </c>
      <c r="AD8" s="197" t="s">
        <v>18</v>
      </c>
      <c r="AE8" s="197" t="s">
        <v>88</v>
      </c>
      <c r="AF8" s="197" t="s">
        <v>27</v>
      </c>
      <c r="AG8" s="197" t="s">
        <v>17</v>
      </c>
      <c r="AH8" s="197" t="s">
        <v>18</v>
      </c>
      <c r="AI8" s="197" t="s">
        <v>88</v>
      </c>
      <c r="AJ8" s="197" t="s">
        <v>27</v>
      </c>
      <c r="AK8" s="197" t="s">
        <v>17</v>
      </c>
      <c r="AL8" s="197" t="s">
        <v>18</v>
      </c>
      <c r="AM8" s="197" t="s">
        <v>88</v>
      </c>
      <c r="AN8" s="197" t="s">
        <v>27</v>
      </c>
      <c r="AO8" s="197" t="s">
        <v>17</v>
      </c>
      <c r="AP8" s="197" t="s">
        <v>18</v>
      </c>
      <c r="AQ8" s="197" t="s">
        <v>88</v>
      </c>
      <c r="AR8" s="197" t="s">
        <v>27</v>
      </c>
      <c r="AS8" s="197" t="s">
        <v>17</v>
      </c>
      <c r="AT8" s="197" t="s">
        <v>18</v>
      </c>
      <c r="AU8" s="197" t="s">
        <v>88</v>
      </c>
      <c r="AV8" s="197" t="s">
        <v>27</v>
      </c>
      <c r="AW8" s="389"/>
    </row>
    <row r="9" spans="1:49" ht="151.5" hidden="1" customHeight="1" x14ac:dyDescent="0.25">
      <c r="B9" s="22" t="s">
        <v>95</v>
      </c>
      <c r="C9" s="227" t="s">
        <v>211</v>
      </c>
      <c r="D9" s="228" t="s">
        <v>212</v>
      </c>
      <c r="E9" s="228" t="s">
        <v>213</v>
      </c>
      <c r="F9" s="56" t="s">
        <v>214</v>
      </c>
      <c r="G9" s="56" t="s">
        <v>822</v>
      </c>
      <c r="H9" s="229" t="s">
        <v>823</v>
      </c>
      <c r="I9" s="21" t="s">
        <v>55</v>
      </c>
      <c r="J9" s="57" t="s">
        <v>824</v>
      </c>
      <c r="K9" s="38" t="s">
        <v>18</v>
      </c>
      <c r="L9" s="102"/>
      <c r="M9" s="103"/>
      <c r="N9" s="230"/>
      <c r="O9" s="102"/>
      <c r="P9" s="231"/>
      <c r="Q9" s="232" t="s">
        <v>270</v>
      </c>
      <c r="R9" s="232" t="s">
        <v>270</v>
      </c>
      <c r="S9" s="232" t="s">
        <v>270</v>
      </c>
      <c r="T9" s="232"/>
      <c r="U9" s="233"/>
      <c r="V9" s="233" t="s">
        <v>825</v>
      </c>
      <c r="W9" s="136"/>
      <c r="X9" s="136"/>
      <c r="Y9" s="233" t="s">
        <v>826</v>
      </c>
      <c r="Z9" s="136"/>
      <c r="AA9" s="136"/>
      <c r="AB9" s="233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234"/>
    </row>
    <row r="10" spans="1:49" ht="108" hidden="1" customHeight="1" x14ac:dyDescent="0.25">
      <c r="B10" s="22" t="s">
        <v>94</v>
      </c>
      <c r="C10" s="228" t="s">
        <v>215</v>
      </c>
      <c r="D10" s="228" t="s">
        <v>216</v>
      </c>
      <c r="E10" s="228" t="s">
        <v>827</v>
      </c>
      <c r="F10" s="56" t="s">
        <v>218</v>
      </c>
      <c r="G10" s="56" t="s">
        <v>822</v>
      </c>
      <c r="H10" s="229" t="s">
        <v>823</v>
      </c>
      <c r="I10" s="21" t="s">
        <v>55</v>
      </c>
      <c r="J10" s="57" t="s">
        <v>828</v>
      </c>
      <c r="K10" s="38" t="s">
        <v>18</v>
      </c>
      <c r="L10" s="235"/>
      <c r="M10" s="134"/>
      <c r="N10" s="187"/>
      <c r="O10" s="134"/>
      <c r="P10" s="236"/>
      <c r="Q10" s="237"/>
      <c r="R10" s="237"/>
      <c r="S10" s="237"/>
      <c r="T10" s="237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5"/>
    </row>
    <row r="11" spans="1:49" ht="31.5" customHeight="1" x14ac:dyDescent="0.25">
      <c r="B11" s="22" t="s">
        <v>19</v>
      </c>
      <c r="C11" s="238" t="s">
        <v>829</v>
      </c>
      <c r="D11" s="30"/>
      <c r="E11" s="30"/>
      <c r="F11" s="239"/>
      <c r="G11" s="239"/>
      <c r="H11" s="239"/>
      <c r="I11" s="21"/>
      <c r="J11" s="240"/>
      <c r="K11" s="241"/>
      <c r="L11" s="241"/>
      <c r="M11" s="28"/>
      <c r="N11" s="242"/>
      <c r="O11" s="28"/>
      <c r="P11" s="32"/>
      <c r="Q11" s="38"/>
      <c r="R11" s="38"/>
      <c r="S11" s="38"/>
      <c r="T11" s="3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39"/>
    </row>
    <row r="12" spans="1:49" ht="87.75" customHeight="1" x14ac:dyDescent="0.25">
      <c r="B12" s="22" t="s">
        <v>31</v>
      </c>
      <c r="C12" s="30" t="s">
        <v>830</v>
      </c>
      <c r="D12" s="228" t="s">
        <v>831</v>
      </c>
      <c r="E12" s="228" t="s">
        <v>832</v>
      </c>
      <c r="F12" s="229" t="s">
        <v>833</v>
      </c>
      <c r="G12" s="229" t="s">
        <v>834</v>
      </c>
      <c r="H12" s="229" t="s">
        <v>835</v>
      </c>
      <c r="I12" s="21" t="s">
        <v>55</v>
      </c>
      <c r="J12" s="38" t="s">
        <v>57</v>
      </c>
      <c r="K12" s="243" t="s">
        <v>17</v>
      </c>
      <c r="L12" s="307">
        <v>6</v>
      </c>
      <c r="M12" s="309">
        <v>1</v>
      </c>
      <c r="N12" s="30">
        <v>6</v>
      </c>
      <c r="O12" s="63">
        <v>2017</v>
      </c>
      <c r="P12" s="86">
        <v>2018</v>
      </c>
      <c r="Q12" s="101"/>
      <c r="R12" s="101"/>
      <c r="S12" s="101"/>
      <c r="T12" s="101"/>
      <c r="U12" s="63" t="s">
        <v>33</v>
      </c>
      <c r="V12" s="63"/>
      <c r="W12" s="63"/>
      <c r="X12" s="63"/>
      <c r="Y12" s="63"/>
      <c r="Z12" s="63"/>
      <c r="AA12" s="63"/>
      <c r="AB12" s="63" t="s">
        <v>836</v>
      </c>
      <c r="AC12" s="63">
        <v>1</v>
      </c>
      <c r="AD12" s="122">
        <v>0.16669999999999999</v>
      </c>
      <c r="AE12" s="63">
        <v>1</v>
      </c>
      <c r="AF12" s="122">
        <v>0.16669999999999999</v>
      </c>
      <c r="AG12" s="63">
        <v>2</v>
      </c>
      <c r="AH12" s="122">
        <v>0.33329999999999999</v>
      </c>
      <c r="AI12" s="63">
        <v>2</v>
      </c>
      <c r="AJ12" s="122">
        <v>0.33329999999999999</v>
      </c>
      <c r="AK12" s="63">
        <v>1</v>
      </c>
      <c r="AL12" s="122">
        <v>0.1666</v>
      </c>
      <c r="AM12" s="63">
        <v>1</v>
      </c>
      <c r="AN12" s="122">
        <v>0.1666</v>
      </c>
      <c r="AO12" s="63">
        <v>2</v>
      </c>
      <c r="AP12" s="122">
        <v>0.33339999999999997</v>
      </c>
      <c r="AQ12" s="63">
        <v>2</v>
      </c>
      <c r="AR12" s="122">
        <v>0.33339999999999997</v>
      </c>
      <c r="AS12" s="63">
        <f>AC12+AG12+AK12+AO12</f>
        <v>6</v>
      </c>
      <c r="AT12" s="122">
        <f>AD12+AH12+AL12+AP12</f>
        <v>1</v>
      </c>
      <c r="AU12" s="272">
        <f>AE12+AI12+AM12+AQ12</f>
        <v>6</v>
      </c>
      <c r="AV12" s="306">
        <f>AF12+AJ12+AN12+AR12</f>
        <v>1</v>
      </c>
      <c r="AW12" s="245"/>
    </row>
    <row r="13" spans="1:49" ht="50.25" customHeight="1" x14ac:dyDescent="0.25">
      <c r="B13" s="22" t="s">
        <v>19</v>
      </c>
      <c r="C13" s="238" t="s">
        <v>837</v>
      </c>
      <c r="D13" s="30"/>
      <c r="E13" s="30"/>
      <c r="F13" s="239"/>
      <c r="G13" s="239"/>
      <c r="H13" s="239"/>
      <c r="I13" s="21"/>
      <c r="J13" s="240"/>
      <c r="K13" s="244"/>
      <c r="L13" s="65"/>
      <c r="M13" s="63"/>
      <c r="N13" s="63"/>
      <c r="O13" s="63"/>
      <c r="P13" s="86"/>
      <c r="Q13" s="101"/>
      <c r="R13" s="101"/>
      <c r="S13" s="101"/>
      <c r="T13" s="101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245"/>
    </row>
    <row r="14" spans="1:49" ht="81.75" customHeight="1" x14ac:dyDescent="0.25">
      <c r="B14" s="22" t="s">
        <v>31</v>
      </c>
      <c r="C14" s="101" t="s">
        <v>838</v>
      </c>
      <c r="D14" s="30" t="s">
        <v>839</v>
      </c>
      <c r="E14" s="30" t="s">
        <v>840</v>
      </c>
      <c r="F14" s="229" t="s">
        <v>841</v>
      </c>
      <c r="G14" s="239" t="s">
        <v>842</v>
      </c>
      <c r="H14" s="239" t="s">
        <v>843</v>
      </c>
      <c r="I14" s="21" t="s">
        <v>55</v>
      </c>
      <c r="J14" s="57" t="s">
        <v>56</v>
      </c>
      <c r="K14" s="244" t="s">
        <v>32</v>
      </c>
      <c r="L14" s="307">
        <v>200</v>
      </c>
      <c r="M14" s="309">
        <v>1</v>
      </c>
      <c r="N14" s="30">
        <v>600</v>
      </c>
      <c r="O14" s="63">
        <v>2017</v>
      </c>
      <c r="P14" s="86">
        <v>2018</v>
      </c>
      <c r="Q14" s="101"/>
      <c r="R14" s="101"/>
      <c r="S14" s="101"/>
      <c r="T14" s="101"/>
      <c r="U14" s="63" t="s">
        <v>33</v>
      </c>
      <c r="V14" s="63"/>
      <c r="W14" s="63"/>
      <c r="X14" s="63"/>
      <c r="Y14" s="63"/>
      <c r="Z14" s="63"/>
      <c r="AA14" s="63"/>
      <c r="AB14" s="63" t="s">
        <v>844</v>
      </c>
      <c r="AC14" s="63">
        <v>0</v>
      </c>
      <c r="AD14" s="122">
        <v>0</v>
      </c>
      <c r="AE14" s="63">
        <v>0</v>
      </c>
      <c r="AF14" s="122">
        <v>0</v>
      </c>
      <c r="AG14" s="63">
        <v>50</v>
      </c>
      <c r="AH14" s="85">
        <v>0.25</v>
      </c>
      <c r="AI14" s="63">
        <v>50</v>
      </c>
      <c r="AJ14" s="122">
        <v>0.25</v>
      </c>
      <c r="AK14" s="63">
        <v>50</v>
      </c>
      <c r="AL14" s="85">
        <v>0.25</v>
      </c>
      <c r="AM14" s="63">
        <v>50</v>
      </c>
      <c r="AN14" s="85">
        <v>0.25</v>
      </c>
      <c r="AO14" s="63">
        <v>100</v>
      </c>
      <c r="AP14" s="85">
        <v>0.5</v>
      </c>
      <c r="AQ14" s="63">
        <v>100</v>
      </c>
      <c r="AR14" s="122">
        <v>0.5</v>
      </c>
      <c r="AS14" s="63">
        <f>AC14+AG14+AK14+AO14</f>
        <v>200</v>
      </c>
      <c r="AT14" s="122">
        <f>AD14+AH14+AL14+AP14</f>
        <v>1</v>
      </c>
      <c r="AU14" s="272">
        <f>AE14+AI14+AM14+AQ14</f>
        <v>200</v>
      </c>
      <c r="AV14" s="306">
        <f>AF14+AJ14+AN14+AR14</f>
        <v>1</v>
      </c>
      <c r="AW14" s="245"/>
    </row>
    <row r="15" spans="1:49" ht="42.75" customHeight="1" x14ac:dyDescent="0.25">
      <c r="B15" s="22" t="s">
        <v>19</v>
      </c>
      <c r="C15" s="238" t="s">
        <v>845</v>
      </c>
      <c r="D15" s="246"/>
      <c r="E15" s="247"/>
      <c r="F15" s="248"/>
      <c r="G15" s="248"/>
      <c r="H15" s="248"/>
      <c r="I15" s="21"/>
      <c r="J15" s="38"/>
      <c r="K15" s="249"/>
      <c r="L15" s="65"/>
      <c r="M15" s="63"/>
      <c r="N15" s="30"/>
      <c r="O15" s="63"/>
      <c r="P15" s="86"/>
      <c r="Q15" s="101"/>
      <c r="R15" s="101"/>
      <c r="S15" s="101"/>
      <c r="T15" s="101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245"/>
    </row>
    <row r="16" spans="1:49" ht="74.25" customHeight="1" x14ac:dyDescent="0.25">
      <c r="B16" s="22" t="s">
        <v>31</v>
      </c>
      <c r="C16" s="30" t="s">
        <v>846</v>
      </c>
      <c r="D16" s="228" t="s">
        <v>847</v>
      </c>
      <c r="E16" s="227" t="s">
        <v>848</v>
      </c>
      <c r="F16" s="229" t="s">
        <v>849</v>
      </c>
      <c r="G16" s="250" t="s">
        <v>850</v>
      </c>
      <c r="H16" s="239" t="s">
        <v>851</v>
      </c>
      <c r="I16" s="21" t="s">
        <v>55</v>
      </c>
      <c r="J16" s="38" t="s">
        <v>57</v>
      </c>
      <c r="K16" s="244" t="s">
        <v>32</v>
      </c>
      <c r="L16" s="308">
        <v>10</v>
      </c>
      <c r="M16" s="309">
        <v>1</v>
      </c>
      <c r="N16" s="30">
        <v>0</v>
      </c>
      <c r="O16" s="63">
        <v>2017</v>
      </c>
      <c r="P16" s="86">
        <v>2018</v>
      </c>
      <c r="Q16" s="101"/>
      <c r="R16" s="101"/>
      <c r="S16" s="101"/>
      <c r="T16" s="101"/>
      <c r="U16" s="63" t="s">
        <v>33</v>
      </c>
      <c r="V16" s="63"/>
      <c r="W16" s="63"/>
      <c r="X16" s="63"/>
      <c r="Y16" s="63"/>
      <c r="Z16" s="63"/>
      <c r="AA16" s="63"/>
      <c r="AB16" s="63" t="s">
        <v>844</v>
      </c>
      <c r="AC16" s="63">
        <v>0</v>
      </c>
      <c r="AD16" s="122">
        <v>0</v>
      </c>
      <c r="AE16" s="63">
        <v>0</v>
      </c>
      <c r="AF16" s="122">
        <v>0</v>
      </c>
      <c r="AG16" s="63">
        <v>0</v>
      </c>
      <c r="AH16" s="85">
        <v>0</v>
      </c>
      <c r="AI16" s="63">
        <v>0</v>
      </c>
      <c r="AJ16" s="122">
        <v>0</v>
      </c>
      <c r="AK16" s="63">
        <v>0</v>
      </c>
      <c r="AL16" s="85">
        <v>0</v>
      </c>
      <c r="AM16" s="63">
        <v>0</v>
      </c>
      <c r="AN16" s="85">
        <v>0</v>
      </c>
      <c r="AO16" s="90">
        <v>10</v>
      </c>
      <c r="AP16" s="85">
        <v>1</v>
      </c>
      <c r="AQ16" s="63">
        <v>0</v>
      </c>
      <c r="AR16" s="122">
        <v>0</v>
      </c>
      <c r="AS16" s="63">
        <f t="shared" ref="AS16:AV21" si="0">AC16+AG16+AK16+AO16</f>
        <v>10</v>
      </c>
      <c r="AT16" s="122">
        <f t="shared" si="0"/>
        <v>1</v>
      </c>
      <c r="AU16" s="272">
        <f t="shared" si="0"/>
        <v>0</v>
      </c>
      <c r="AV16" s="306">
        <f t="shared" si="0"/>
        <v>0</v>
      </c>
      <c r="AW16" s="245"/>
    </row>
    <row r="17" spans="2:49" ht="74.25" customHeight="1" x14ac:dyDescent="0.25">
      <c r="B17" s="22" t="s">
        <v>31</v>
      </c>
      <c r="C17" s="30" t="s">
        <v>852</v>
      </c>
      <c r="D17" s="30" t="s">
        <v>853</v>
      </c>
      <c r="E17" s="227" t="s">
        <v>854</v>
      </c>
      <c r="F17" s="229" t="s">
        <v>855</v>
      </c>
      <c r="G17" s="250" t="s">
        <v>850</v>
      </c>
      <c r="H17" s="239"/>
      <c r="I17" s="21" t="s">
        <v>55</v>
      </c>
      <c r="J17" s="57" t="s">
        <v>56</v>
      </c>
      <c r="K17" s="244" t="s">
        <v>32</v>
      </c>
      <c r="L17" s="308">
        <v>10</v>
      </c>
      <c r="M17" s="309">
        <v>1</v>
      </c>
      <c r="N17" s="63">
        <v>0</v>
      </c>
      <c r="O17" s="63">
        <v>2017</v>
      </c>
      <c r="P17" s="86">
        <v>2018</v>
      </c>
      <c r="Q17" s="101"/>
      <c r="R17" s="101"/>
      <c r="S17" s="101"/>
      <c r="T17" s="101"/>
      <c r="U17" s="63" t="s">
        <v>33</v>
      </c>
      <c r="V17" s="63"/>
      <c r="W17" s="63"/>
      <c r="X17" s="63"/>
      <c r="Y17" s="63"/>
      <c r="Z17" s="63"/>
      <c r="AA17" s="63"/>
      <c r="AB17" s="63" t="s">
        <v>844</v>
      </c>
      <c r="AC17" s="63">
        <v>0</v>
      </c>
      <c r="AD17" s="122">
        <v>0</v>
      </c>
      <c r="AE17" s="63">
        <v>0</v>
      </c>
      <c r="AF17" s="122">
        <v>0</v>
      </c>
      <c r="AG17" s="63">
        <v>0</v>
      </c>
      <c r="AH17" s="85">
        <v>0</v>
      </c>
      <c r="AI17" s="63">
        <v>0</v>
      </c>
      <c r="AJ17" s="122">
        <v>0</v>
      </c>
      <c r="AK17" s="63">
        <v>0</v>
      </c>
      <c r="AL17" s="85">
        <v>0</v>
      </c>
      <c r="AM17" s="63">
        <v>0</v>
      </c>
      <c r="AN17" s="85">
        <v>0</v>
      </c>
      <c r="AO17" s="90">
        <v>10</v>
      </c>
      <c r="AP17" s="85">
        <v>1</v>
      </c>
      <c r="AQ17" s="63">
        <v>0</v>
      </c>
      <c r="AR17" s="122">
        <v>0</v>
      </c>
      <c r="AS17" s="63">
        <f t="shared" si="0"/>
        <v>10</v>
      </c>
      <c r="AT17" s="122">
        <f t="shared" si="0"/>
        <v>1</v>
      </c>
      <c r="AU17" s="272">
        <f t="shared" si="0"/>
        <v>0</v>
      </c>
      <c r="AV17" s="306">
        <f t="shared" si="0"/>
        <v>0</v>
      </c>
      <c r="AW17" s="245"/>
    </row>
    <row r="18" spans="2:49" ht="91.5" customHeight="1" x14ac:dyDescent="0.25">
      <c r="B18" s="22" t="s">
        <v>31</v>
      </c>
      <c r="C18" s="30" t="s">
        <v>856</v>
      </c>
      <c r="D18" s="30" t="s">
        <v>857</v>
      </c>
      <c r="E18" s="227" t="s">
        <v>858</v>
      </c>
      <c r="F18" s="229" t="s">
        <v>859</v>
      </c>
      <c r="G18" s="250" t="s">
        <v>850</v>
      </c>
      <c r="H18" s="239"/>
      <c r="I18" s="21" t="s">
        <v>55</v>
      </c>
      <c r="J18" s="57" t="s">
        <v>56</v>
      </c>
      <c r="K18" s="244" t="s">
        <v>32</v>
      </c>
      <c r="L18" s="308">
        <v>200</v>
      </c>
      <c r="M18" s="309">
        <v>1</v>
      </c>
      <c r="N18" s="63">
        <v>638</v>
      </c>
      <c r="O18" s="63">
        <v>2017</v>
      </c>
      <c r="P18" s="86">
        <v>2018</v>
      </c>
      <c r="Q18" s="101"/>
      <c r="R18" s="101"/>
      <c r="S18" s="101"/>
      <c r="T18" s="101"/>
      <c r="U18" s="63" t="s">
        <v>33</v>
      </c>
      <c r="V18" s="63"/>
      <c r="W18" s="63"/>
      <c r="X18" s="63"/>
      <c r="Y18" s="63"/>
      <c r="Z18" s="63"/>
      <c r="AA18" s="63"/>
      <c r="AB18" s="63" t="s">
        <v>844</v>
      </c>
      <c r="AC18" s="63">
        <v>0</v>
      </c>
      <c r="AD18" s="122">
        <v>0</v>
      </c>
      <c r="AE18" s="63">
        <v>0</v>
      </c>
      <c r="AF18" s="122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  <c r="AO18" s="90">
        <v>200</v>
      </c>
      <c r="AP18" s="85">
        <v>1</v>
      </c>
      <c r="AQ18" s="63">
        <v>232</v>
      </c>
      <c r="AR18" s="122">
        <v>1.1599999999999999</v>
      </c>
      <c r="AS18" s="63">
        <f t="shared" si="0"/>
        <v>200</v>
      </c>
      <c r="AT18" s="122">
        <f t="shared" si="0"/>
        <v>1</v>
      </c>
      <c r="AU18" s="272">
        <f t="shared" si="0"/>
        <v>232</v>
      </c>
      <c r="AV18" s="306">
        <f t="shared" si="0"/>
        <v>1.1599999999999999</v>
      </c>
      <c r="AW18" s="245"/>
    </row>
    <row r="19" spans="2:49" ht="86.25" customHeight="1" x14ac:dyDescent="0.25">
      <c r="B19" s="22" t="s">
        <v>31</v>
      </c>
      <c r="C19" s="30" t="s">
        <v>860</v>
      </c>
      <c r="D19" s="30" t="s">
        <v>861</v>
      </c>
      <c r="E19" s="227" t="s">
        <v>862</v>
      </c>
      <c r="F19" s="229" t="s">
        <v>863</v>
      </c>
      <c r="G19" s="250" t="s">
        <v>850</v>
      </c>
      <c r="H19" s="239"/>
      <c r="I19" s="21" t="s">
        <v>55</v>
      </c>
      <c r="J19" s="57" t="s">
        <v>56</v>
      </c>
      <c r="K19" s="244" t="s">
        <v>32</v>
      </c>
      <c r="L19" s="308">
        <v>20</v>
      </c>
      <c r="M19" s="309">
        <v>1</v>
      </c>
      <c r="N19" s="63">
        <v>36</v>
      </c>
      <c r="O19" s="63">
        <v>2017</v>
      </c>
      <c r="P19" s="86">
        <v>2018</v>
      </c>
      <c r="Q19" s="101"/>
      <c r="R19" s="101"/>
      <c r="S19" s="101"/>
      <c r="T19" s="101"/>
      <c r="U19" s="63" t="s">
        <v>33</v>
      </c>
      <c r="V19" s="63"/>
      <c r="W19" s="63"/>
      <c r="X19" s="63"/>
      <c r="Y19" s="63"/>
      <c r="Z19" s="63"/>
      <c r="AA19" s="63"/>
      <c r="AB19" s="63" t="s">
        <v>844</v>
      </c>
      <c r="AC19" s="63">
        <v>0</v>
      </c>
      <c r="AD19" s="122">
        <v>0</v>
      </c>
      <c r="AE19" s="63">
        <v>0</v>
      </c>
      <c r="AF19" s="122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  <c r="AO19" s="90">
        <v>20</v>
      </c>
      <c r="AP19" s="85">
        <v>1</v>
      </c>
      <c r="AQ19" s="63">
        <v>69</v>
      </c>
      <c r="AR19" s="63">
        <v>345</v>
      </c>
      <c r="AS19" s="63">
        <f t="shared" si="0"/>
        <v>20</v>
      </c>
      <c r="AT19" s="122">
        <f t="shared" si="0"/>
        <v>1</v>
      </c>
      <c r="AU19" s="272">
        <f t="shared" si="0"/>
        <v>69</v>
      </c>
      <c r="AV19" s="272">
        <f t="shared" si="0"/>
        <v>345</v>
      </c>
      <c r="AW19" s="245"/>
    </row>
    <row r="20" spans="2:49" ht="85.5" customHeight="1" x14ac:dyDescent="0.25">
      <c r="B20" s="22" t="s">
        <v>31</v>
      </c>
      <c r="C20" s="30" t="s">
        <v>864</v>
      </c>
      <c r="D20" s="30" t="s">
        <v>865</v>
      </c>
      <c r="E20" s="227" t="s">
        <v>866</v>
      </c>
      <c r="F20" s="229" t="s">
        <v>867</v>
      </c>
      <c r="G20" s="250" t="s">
        <v>850</v>
      </c>
      <c r="H20" s="239"/>
      <c r="I20" s="21" t="s">
        <v>55</v>
      </c>
      <c r="J20" s="57" t="s">
        <v>56</v>
      </c>
      <c r="K20" s="244" t="s">
        <v>32</v>
      </c>
      <c r="L20" s="308">
        <v>10</v>
      </c>
      <c r="M20" s="309">
        <v>1</v>
      </c>
      <c r="N20" s="63">
        <v>3</v>
      </c>
      <c r="O20" s="63">
        <v>2017</v>
      </c>
      <c r="P20" s="86">
        <v>2018</v>
      </c>
      <c r="Q20" s="101"/>
      <c r="R20" s="101"/>
      <c r="S20" s="101"/>
      <c r="T20" s="101"/>
      <c r="U20" s="63" t="s">
        <v>33</v>
      </c>
      <c r="V20" s="63"/>
      <c r="W20" s="63"/>
      <c r="X20" s="63"/>
      <c r="Y20" s="63"/>
      <c r="Z20" s="63"/>
      <c r="AA20" s="63"/>
      <c r="AB20" s="63" t="s">
        <v>844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  <c r="AO20" s="90">
        <v>10</v>
      </c>
      <c r="AP20" s="85">
        <v>1</v>
      </c>
      <c r="AQ20" s="63">
        <v>2</v>
      </c>
      <c r="AR20" s="63">
        <v>20</v>
      </c>
      <c r="AS20" s="63">
        <f t="shared" si="0"/>
        <v>10</v>
      </c>
      <c r="AT20" s="122">
        <f t="shared" si="0"/>
        <v>1</v>
      </c>
      <c r="AU20" s="272">
        <f t="shared" si="0"/>
        <v>2</v>
      </c>
      <c r="AV20" s="272">
        <f t="shared" si="0"/>
        <v>20</v>
      </c>
      <c r="AW20" s="245"/>
    </row>
    <row r="21" spans="2:49" ht="79.5" customHeight="1" x14ac:dyDescent="0.25">
      <c r="B21" s="22" t="s">
        <v>31</v>
      </c>
      <c r="C21" s="30" t="s">
        <v>1010</v>
      </c>
      <c r="D21" s="30" t="s">
        <v>869</v>
      </c>
      <c r="E21" s="227" t="s">
        <v>870</v>
      </c>
      <c r="F21" s="229" t="s">
        <v>871</v>
      </c>
      <c r="G21" s="250" t="s">
        <v>850</v>
      </c>
      <c r="H21" s="239"/>
      <c r="I21" s="21" t="s">
        <v>55</v>
      </c>
      <c r="J21" s="57" t="s">
        <v>56</v>
      </c>
      <c r="K21" s="244" t="s">
        <v>32</v>
      </c>
      <c r="L21" s="308">
        <v>10</v>
      </c>
      <c r="M21" s="309">
        <v>1</v>
      </c>
      <c r="N21" s="63">
        <v>22</v>
      </c>
      <c r="O21" s="63">
        <v>2017</v>
      </c>
      <c r="P21" s="86">
        <v>2018</v>
      </c>
      <c r="Q21" s="101"/>
      <c r="R21" s="101"/>
      <c r="S21" s="101"/>
      <c r="T21" s="101"/>
      <c r="U21" s="63" t="s">
        <v>33</v>
      </c>
      <c r="V21" s="63"/>
      <c r="W21" s="63"/>
      <c r="X21" s="63"/>
      <c r="Y21" s="63"/>
      <c r="Z21" s="63"/>
      <c r="AA21" s="63"/>
      <c r="AB21" s="63" t="s">
        <v>844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3">
        <v>0</v>
      </c>
      <c r="AN21" s="63">
        <v>0</v>
      </c>
      <c r="AO21" s="90">
        <v>10</v>
      </c>
      <c r="AP21" s="85">
        <v>1</v>
      </c>
      <c r="AQ21" s="63">
        <v>8</v>
      </c>
      <c r="AR21" s="63">
        <v>80</v>
      </c>
      <c r="AS21" s="63">
        <f t="shared" si="0"/>
        <v>10</v>
      </c>
      <c r="AT21" s="122">
        <f t="shared" si="0"/>
        <v>1</v>
      </c>
      <c r="AU21" s="272">
        <f t="shared" si="0"/>
        <v>8</v>
      </c>
      <c r="AV21" s="272">
        <f t="shared" si="0"/>
        <v>80</v>
      </c>
      <c r="AW21" s="245"/>
    </row>
    <row r="22" spans="2:49" ht="45" customHeight="1" x14ac:dyDescent="0.25">
      <c r="B22" s="22" t="s">
        <v>19</v>
      </c>
      <c r="C22" s="238" t="s">
        <v>872</v>
      </c>
      <c r="D22" s="30"/>
      <c r="E22" s="30"/>
      <c r="F22" s="239"/>
      <c r="G22" s="239"/>
      <c r="H22" s="239"/>
      <c r="I22" s="21"/>
      <c r="J22" s="240"/>
      <c r="K22" s="244"/>
      <c r="L22" s="300"/>
      <c r="M22" s="101"/>
      <c r="N22" s="30"/>
      <c r="O22" s="63"/>
      <c r="P22" s="86"/>
      <c r="Q22" s="101"/>
      <c r="R22" s="101"/>
      <c r="S22" s="101"/>
      <c r="T22" s="101"/>
      <c r="U22" s="63"/>
      <c r="V22" s="30"/>
      <c r="W22" s="63"/>
      <c r="X22" s="63"/>
      <c r="Y22" s="63"/>
      <c r="Z22" s="63"/>
      <c r="AA22" s="63"/>
      <c r="AB22" s="30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245"/>
    </row>
    <row r="23" spans="2:49" ht="71.25" customHeight="1" x14ac:dyDescent="0.25">
      <c r="B23" s="22" t="s">
        <v>31</v>
      </c>
      <c r="C23" s="30" t="s">
        <v>873</v>
      </c>
      <c r="D23" s="30" t="s">
        <v>874</v>
      </c>
      <c r="E23" s="30" t="s">
        <v>875</v>
      </c>
      <c r="F23" s="56" t="s">
        <v>876</v>
      </c>
      <c r="G23" s="239" t="s">
        <v>877</v>
      </c>
      <c r="H23" s="239" t="s">
        <v>878</v>
      </c>
      <c r="I23" s="21" t="s">
        <v>55</v>
      </c>
      <c r="J23" s="57" t="s">
        <v>76</v>
      </c>
      <c r="K23" s="244" t="s">
        <v>32</v>
      </c>
      <c r="L23" s="310">
        <v>1944</v>
      </c>
      <c r="M23" s="309">
        <v>1</v>
      </c>
      <c r="N23" s="30">
        <v>1944</v>
      </c>
      <c r="O23" s="63">
        <v>2017</v>
      </c>
      <c r="P23" s="86">
        <v>2018</v>
      </c>
      <c r="Q23" s="101"/>
      <c r="R23" s="101"/>
      <c r="S23" s="101"/>
      <c r="T23" s="101"/>
      <c r="U23" s="63" t="s">
        <v>33</v>
      </c>
      <c r="V23" s="30"/>
      <c r="W23" s="63"/>
      <c r="X23" s="63"/>
      <c r="Y23" s="63"/>
      <c r="Z23" s="63"/>
      <c r="AA23" s="63"/>
      <c r="AB23" s="63" t="s">
        <v>844</v>
      </c>
      <c r="AC23" s="63">
        <v>0</v>
      </c>
      <c r="AD23" s="63">
        <v>0</v>
      </c>
      <c r="AE23" s="63">
        <v>0</v>
      </c>
      <c r="AF23" s="63">
        <v>0</v>
      </c>
      <c r="AG23" s="63">
        <v>648</v>
      </c>
      <c r="AH23" s="122">
        <v>0.33329999999999999</v>
      </c>
      <c r="AI23" s="63">
        <v>648</v>
      </c>
      <c r="AJ23" s="122">
        <v>0.33329999999999999</v>
      </c>
      <c r="AK23" s="63">
        <v>648</v>
      </c>
      <c r="AL23" s="122">
        <v>0.33329999999999999</v>
      </c>
      <c r="AM23" s="63">
        <v>648</v>
      </c>
      <c r="AN23" s="122">
        <v>0.33329999999999999</v>
      </c>
      <c r="AO23" s="63">
        <v>648</v>
      </c>
      <c r="AP23" s="122">
        <v>0.33339999999999997</v>
      </c>
      <c r="AQ23" s="63">
        <v>648</v>
      </c>
      <c r="AR23" s="122">
        <v>0.33339999999999997</v>
      </c>
      <c r="AS23" s="63">
        <f>AC23+AG23+AK23+AO23</f>
        <v>1944</v>
      </c>
      <c r="AT23" s="122">
        <f>AD23+AH23+AL23+AP23</f>
        <v>1</v>
      </c>
      <c r="AU23" s="272">
        <f>AE23+AI23+AM23+AQ23</f>
        <v>1944</v>
      </c>
      <c r="AV23" s="306">
        <f>AF23+AJ23+AN23+AR23</f>
        <v>1</v>
      </c>
      <c r="AW23" s="245"/>
    </row>
    <row r="24" spans="2:49" ht="54" customHeight="1" x14ac:dyDescent="0.25">
      <c r="B24" s="22" t="s">
        <v>19</v>
      </c>
      <c r="C24" s="238" t="s">
        <v>879</v>
      </c>
      <c r="D24" s="30"/>
      <c r="E24" s="30"/>
      <c r="F24" s="239"/>
      <c r="G24" s="239"/>
      <c r="H24" s="239"/>
      <c r="I24" s="21"/>
      <c r="J24" s="240"/>
      <c r="K24" s="244"/>
      <c r="L24" s="228"/>
      <c r="M24" s="301"/>
      <c r="N24" s="30"/>
      <c r="O24" s="63"/>
      <c r="P24" s="86"/>
      <c r="Q24" s="101"/>
      <c r="R24" s="101"/>
      <c r="S24" s="101"/>
      <c r="T24" s="101"/>
      <c r="U24" s="63"/>
      <c r="V24" s="30"/>
      <c r="W24" s="63"/>
      <c r="X24" s="63"/>
      <c r="Y24" s="63"/>
      <c r="Z24" s="63"/>
      <c r="AA24" s="63"/>
      <c r="AB24" s="30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245"/>
    </row>
    <row r="25" spans="2:49" ht="77.25" customHeight="1" x14ac:dyDescent="0.25">
      <c r="B25" s="22" t="s">
        <v>31</v>
      </c>
      <c r="C25" s="30" t="s">
        <v>880</v>
      </c>
      <c r="D25" s="30" t="s">
        <v>58</v>
      </c>
      <c r="E25" s="30" t="s">
        <v>881</v>
      </c>
      <c r="F25" s="56" t="s">
        <v>882</v>
      </c>
      <c r="G25" s="250" t="s">
        <v>883</v>
      </c>
      <c r="H25" s="239" t="s">
        <v>884</v>
      </c>
      <c r="I25" s="21" t="s">
        <v>55</v>
      </c>
      <c r="J25" s="57" t="s">
        <v>885</v>
      </c>
      <c r="K25" s="244" t="s">
        <v>32</v>
      </c>
      <c r="L25" s="311">
        <v>200</v>
      </c>
      <c r="M25" s="309">
        <v>1</v>
      </c>
      <c r="N25" s="30">
        <v>0</v>
      </c>
      <c r="O25" s="63">
        <v>2017</v>
      </c>
      <c r="P25" s="86">
        <v>2018</v>
      </c>
      <c r="Q25" s="101"/>
      <c r="R25" s="101"/>
      <c r="S25" s="101"/>
      <c r="T25" s="101"/>
      <c r="U25" s="63" t="s">
        <v>33</v>
      </c>
      <c r="V25" s="63"/>
      <c r="W25" s="63"/>
      <c r="X25" s="63"/>
      <c r="Y25" s="63"/>
      <c r="Z25" s="63"/>
      <c r="AA25" s="63"/>
      <c r="AB25" s="63" t="s">
        <v>844</v>
      </c>
      <c r="AC25" s="63">
        <v>50</v>
      </c>
      <c r="AD25" s="85">
        <v>0.25</v>
      </c>
      <c r="AE25" s="63">
        <v>0</v>
      </c>
      <c r="AF25" s="63">
        <v>0</v>
      </c>
      <c r="AG25" s="63">
        <v>50</v>
      </c>
      <c r="AH25" s="85">
        <v>0.25</v>
      </c>
      <c r="AI25" s="63">
        <v>0</v>
      </c>
      <c r="AJ25" s="63">
        <v>0</v>
      </c>
      <c r="AK25" s="63">
        <v>50</v>
      </c>
      <c r="AL25" s="85">
        <v>0.25</v>
      </c>
      <c r="AM25" s="63">
        <v>0</v>
      </c>
      <c r="AN25" s="63">
        <v>0</v>
      </c>
      <c r="AO25" s="63">
        <v>50</v>
      </c>
      <c r="AP25" s="85">
        <v>0.25</v>
      </c>
      <c r="AQ25" s="63">
        <v>0</v>
      </c>
      <c r="AR25" s="63">
        <v>0</v>
      </c>
      <c r="AS25" s="63">
        <f t="shared" ref="AS25:AT26" si="1">AC25+AG25+AK25+AO25</f>
        <v>200</v>
      </c>
      <c r="AT25" s="122">
        <f t="shared" si="1"/>
        <v>1</v>
      </c>
      <c r="AU25" s="272">
        <v>2500</v>
      </c>
      <c r="AV25" s="272">
        <v>1250</v>
      </c>
      <c r="AW25" s="245"/>
    </row>
    <row r="26" spans="2:49" ht="67.5" customHeight="1" x14ac:dyDescent="0.25">
      <c r="B26" s="22" t="s">
        <v>31</v>
      </c>
      <c r="C26" s="30" t="s">
        <v>886</v>
      </c>
      <c r="D26" s="30" t="s">
        <v>887</v>
      </c>
      <c r="E26" s="30" t="s">
        <v>888</v>
      </c>
      <c r="F26" s="56" t="s">
        <v>889</v>
      </c>
      <c r="G26" s="239" t="s">
        <v>890</v>
      </c>
      <c r="H26" s="239" t="s">
        <v>891</v>
      </c>
      <c r="I26" s="21" t="s">
        <v>55</v>
      </c>
      <c r="J26" s="57" t="s">
        <v>56</v>
      </c>
      <c r="K26" s="244" t="s">
        <v>32</v>
      </c>
      <c r="L26" s="311">
        <v>3</v>
      </c>
      <c r="M26" s="309">
        <v>1</v>
      </c>
      <c r="N26" s="30">
        <v>0</v>
      </c>
      <c r="O26" s="63">
        <v>2017</v>
      </c>
      <c r="P26" s="86">
        <v>2018</v>
      </c>
      <c r="Q26" s="101"/>
      <c r="R26" s="101"/>
      <c r="S26" s="101"/>
      <c r="T26" s="101"/>
      <c r="U26" s="63" t="s">
        <v>892</v>
      </c>
      <c r="V26" s="63"/>
      <c r="W26" s="63"/>
      <c r="X26" s="63"/>
      <c r="Y26" s="63"/>
      <c r="Z26" s="63"/>
      <c r="AA26" s="63"/>
      <c r="AB26" s="63" t="s">
        <v>844</v>
      </c>
      <c r="AC26" s="63">
        <v>0</v>
      </c>
      <c r="AD26" s="63">
        <v>0</v>
      </c>
      <c r="AE26" s="63">
        <v>0</v>
      </c>
      <c r="AF26" s="63">
        <v>0</v>
      </c>
      <c r="AG26" s="63">
        <v>3</v>
      </c>
      <c r="AH26" s="63">
        <v>100</v>
      </c>
      <c r="AI26" s="63">
        <v>0</v>
      </c>
      <c r="AJ26" s="63">
        <v>0</v>
      </c>
      <c r="AK26" s="63">
        <v>0</v>
      </c>
      <c r="AL26" s="63">
        <v>0</v>
      </c>
      <c r="AM26" s="63">
        <v>0</v>
      </c>
      <c r="AN26" s="63">
        <v>0</v>
      </c>
      <c r="AO26" s="63">
        <v>0</v>
      </c>
      <c r="AP26" s="85">
        <v>0</v>
      </c>
      <c r="AQ26" s="63">
        <v>0</v>
      </c>
      <c r="AR26" s="63">
        <v>0</v>
      </c>
      <c r="AS26" s="63">
        <f t="shared" si="1"/>
        <v>3</v>
      </c>
      <c r="AT26" s="122">
        <v>1</v>
      </c>
      <c r="AU26" s="272">
        <v>3</v>
      </c>
      <c r="AV26" s="272">
        <v>100</v>
      </c>
      <c r="AW26" s="245"/>
    </row>
    <row r="27" spans="2:49" ht="36.75" customHeight="1" x14ac:dyDescent="0.25">
      <c r="B27" s="22" t="s">
        <v>19</v>
      </c>
      <c r="C27" s="238" t="s">
        <v>893</v>
      </c>
      <c r="D27" s="30"/>
      <c r="E27" s="30"/>
      <c r="F27" s="239"/>
      <c r="G27" s="239"/>
      <c r="H27" s="239"/>
      <c r="I27" s="21" t="s">
        <v>55</v>
      </c>
      <c r="J27" s="240"/>
      <c r="K27" s="244"/>
      <c r="L27" s="228"/>
      <c r="M27" s="101"/>
      <c r="N27" s="30"/>
      <c r="O27" s="63"/>
      <c r="P27" s="86"/>
      <c r="Q27" s="101"/>
      <c r="R27" s="101"/>
      <c r="S27" s="101"/>
      <c r="T27" s="101"/>
      <c r="U27" s="63"/>
      <c r="V27" s="63"/>
      <c r="W27" s="63"/>
      <c r="X27" s="63"/>
      <c r="Y27" s="63"/>
      <c r="Z27" s="63"/>
      <c r="AA27" s="63"/>
      <c r="AB27" s="30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122"/>
      <c r="AU27" s="63"/>
      <c r="AV27" s="63"/>
      <c r="AW27" s="245"/>
    </row>
    <row r="28" spans="2:49" ht="68.25" customHeight="1" x14ac:dyDescent="0.25">
      <c r="B28" s="22" t="s">
        <v>31</v>
      </c>
      <c r="C28" s="30" t="s">
        <v>597</v>
      </c>
      <c r="D28" s="228" t="s">
        <v>894</v>
      </c>
      <c r="E28" s="227" t="s">
        <v>895</v>
      </c>
      <c r="F28" s="229" t="s">
        <v>896</v>
      </c>
      <c r="G28" s="229" t="s">
        <v>897</v>
      </c>
      <c r="H28" s="239" t="s">
        <v>898</v>
      </c>
      <c r="I28" s="21" t="s">
        <v>55</v>
      </c>
      <c r="J28" s="38" t="s">
        <v>57</v>
      </c>
      <c r="K28" s="243" t="s">
        <v>32</v>
      </c>
      <c r="L28" s="308">
        <v>2</v>
      </c>
      <c r="M28" s="312">
        <v>1</v>
      </c>
      <c r="N28" s="30">
        <v>2</v>
      </c>
      <c r="O28" s="63">
        <v>2017</v>
      </c>
      <c r="P28" s="86">
        <v>2018</v>
      </c>
      <c r="Q28" s="101"/>
      <c r="R28" s="101"/>
      <c r="S28" s="101"/>
      <c r="T28" s="101"/>
      <c r="U28" s="63" t="s">
        <v>33</v>
      </c>
      <c r="V28" s="63"/>
      <c r="W28" s="63"/>
      <c r="X28" s="63"/>
      <c r="Y28" s="63"/>
      <c r="Z28" s="63"/>
      <c r="AA28" s="63"/>
      <c r="AB28" s="30" t="s">
        <v>899</v>
      </c>
      <c r="AC28" s="90">
        <v>0</v>
      </c>
      <c r="AD28" s="252">
        <v>0</v>
      </c>
      <c r="AE28" s="63">
        <v>0</v>
      </c>
      <c r="AF28" s="63">
        <v>0</v>
      </c>
      <c r="AG28" s="30">
        <v>1</v>
      </c>
      <c r="AH28" s="97">
        <v>0.5</v>
      </c>
      <c r="AI28" s="63">
        <v>0</v>
      </c>
      <c r="AJ28" s="63">
        <v>0</v>
      </c>
      <c r="AK28" s="30">
        <v>1</v>
      </c>
      <c r="AL28" s="97">
        <v>0.5</v>
      </c>
      <c r="AM28" s="63">
        <v>1</v>
      </c>
      <c r="AN28" s="63">
        <v>50</v>
      </c>
      <c r="AO28" s="63">
        <v>3</v>
      </c>
      <c r="AP28" s="97">
        <v>0.5</v>
      </c>
      <c r="AQ28" s="63">
        <v>1</v>
      </c>
      <c r="AR28" s="63">
        <v>150</v>
      </c>
      <c r="AS28" s="63">
        <v>2</v>
      </c>
      <c r="AT28" s="122">
        <v>1</v>
      </c>
      <c r="AU28" s="272">
        <v>4</v>
      </c>
      <c r="AV28" s="272">
        <v>200</v>
      </c>
      <c r="AW28" s="253"/>
    </row>
    <row r="29" spans="2:49" ht="77.25" customHeight="1" x14ac:dyDescent="0.25">
      <c r="B29" s="22" t="s">
        <v>31</v>
      </c>
      <c r="C29" s="254" t="s">
        <v>900</v>
      </c>
      <c r="D29" s="30" t="s">
        <v>901</v>
      </c>
      <c r="E29" s="30" t="s">
        <v>902</v>
      </c>
      <c r="F29" s="229" t="s">
        <v>903</v>
      </c>
      <c r="G29" s="239" t="s">
        <v>611</v>
      </c>
      <c r="H29" s="239"/>
      <c r="I29" s="21" t="s">
        <v>55</v>
      </c>
      <c r="J29" s="38" t="s">
        <v>904</v>
      </c>
      <c r="K29" s="243" t="s">
        <v>32</v>
      </c>
      <c r="L29" s="308">
        <v>1920</v>
      </c>
      <c r="M29" s="312">
        <v>1</v>
      </c>
      <c r="N29" s="30">
        <v>1920</v>
      </c>
      <c r="O29" s="63">
        <v>2017</v>
      </c>
      <c r="P29" s="86">
        <v>2018</v>
      </c>
      <c r="Q29" s="101"/>
      <c r="R29" s="101"/>
      <c r="S29" s="101"/>
      <c r="T29" s="101"/>
      <c r="U29" s="63" t="s">
        <v>33</v>
      </c>
      <c r="V29" s="63"/>
      <c r="W29" s="63"/>
      <c r="X29" s="63"/>
      <c r="Y29" s="63"/>
      <c r="Z29" s="63"/>
      <c r="AA29" s="63"/>
      <c r="AB29" s="30" t="s">
        <v>899</v>
      </c>
      <c r="AC29" s="90">
        <v>480</v>
      </c>
      <c r="AD29" s="97">
        <v>0.25</v>
      </c>
      <c r="AE29" s="63">
        <v>480</v>
      </c>
      <c r="AF29" s="123">
        <v>25</v>
      </c>
      <c r="AG29" s="30">
        <v>480</v>
      </c>
      <c r="AH29" s="97">
        <v>0.25</v>
      </c>
      <c r="AI29" s="63">
        <v>480</v>
      </c>
      <c r="AJ29" s="63">
        <v>25</v>
      </c>
      <c r="AK29" s="30">
        <v>480</v>
      </c>
      <c r="AL29" s="97">
        <v>0.25</v>
      </c>
      <c r="AM29" s="63">
        <v>480</v>
      </c>
      <c r="AN29" s="63">
        <v>25</v>
      </c>
      <c r="AO29" s="63">
        <v>480</v>
      </c>
      <c r="AP29" s="97">
        <v>0.25</v>
      </c>
      <c r="AQ29" s="63">
        <v>480</v>
      </c>
      <c r="AR29" s="63">
        <v>25</v>
      </c>
      <c r="AS29" s="63">
        <f>AC29+AG29+AK29+AO29</f>
        <v>1920</v>
      </c>
      <c r="AT29" s="122">
        <f t="shared" ref="AT29:AU32" si="2">AD29+AH29+AL29+AP29</f>
        <v>1</v>
      </c>
      <c r="AU29" s="272">
        <f t="shared" si="2"/>
        <v>1920</v>
      </c>
      <c r="AV29" s="272">
        <v>100</v>
      </c>
      <c r="AW29" s="245"/>
    </row>
    <row r="30" spans="2:49" ht="72.75" customHeight="1" x14ac:dyDescent="0.25">
      <c r="B30" s="22" t="s">
        <v>31</v>
      </c>
      <c r="C30" s="30" t="s">
        <v>612</v>
      </c>
      <c r="D30" s="30" t="s">
        <v>905</v>
      </c>
      <c r="E30" s="30" t="s">
        <v>906</v>
      </c>
      <c r="F30" s="229" t="s">
        <v>907</v>
      </c>
      <c r="G30" s="239" t="s">
        <v>592</v>
      </c>
      <c r="H30" s="239"/>
      <c r="I30" s="21" t="s">
        <v>55</v>
      </c>
      <c r="J30" s="38" t="s">
        <v>57</v>
      </c>
      <c r="K30" s="243" t="s">
        <v>32</v>
      </c>
      <c r="L30" s="90">
        <v>2</v>
      </c>
      <c r="M30" s="302">
        <v>1</v>
      </c>
      <c r="N30" s="30">
        <v>3</v>
      </c>
      <c r="O30" s="30">
        <v>2017</v>
      </c>
      <c r="P30" s="90">
        <v>2018</v>
      </c>
      <c r="Q30" s="101"/>
      <c r="R30" s="101"/>
      <c r="S30" s="101"/>
      <c r="T30" s="101"/>
      <c r="U30" s="63" t="s">
        <v>33</v>
      </c>
      <c r="V30" s="63"/>
      <c r="W30" s="63"/>
      <c r="X30" s="63"/>
      <c r="Y30" s="63"/>
      <c r="Z30" s="63"/>
      <c r="AA30" s="63"/>
      <c r="AB30" s="30" t="s">
        <v>899</v>
      </c>
      <c r="AC30" s="90">
        <v>1</v>
      </c>
      <c r="AD30" s="97">
        <v>0.5</v>
      </c>
      <c r="AE30" s="63">
        <v>1</v>
      </c>
      <c r="AF30" s="63">
        <v>50</v>
      </c>
      <c r="AG30" s="30">
        <v>0</v>
      </c>
      <c r="AH30" s="97">
        <v>0</v>
      </c>
      <c r="AI30" s="63">
        <v>0</v>
      </c>
      <c r="AJ30" s="63">
        <v>0</v>
      </c>
      <c r="AK30" s="30">
        <v>1</v>
      </c>
      <c r="AL30" s="97">
        <v>0.5</v>
      </c>
      <c r="AM30" s="63">
        <v>1</v>
      </c>
      <c r="AN30" s="63">
        <v>50</v>
      </c>
      <c r="AO30" s="63">
        <v>0</v>
      </c>
      <c r="AP30" s="97">
        <v>0</v>
      </c>
      <c r="AQ30" s="63">
        <v>0</v>
      </c>
      <c r="AR30" s="63">
        <v>0</v>
      </c>
      <c r="AS30" s="63">
        <f>AC30+AG30+AK30+AO30</f>
        <v>2</v>
      </c>
      <c r="AT30" s="122">
        <f t="shared" si="2"/>
        <v>1</v>
      </c>
      <c r="AU30" s="272">
        <f t="shared" si="2"/>
        <v>2</v>
      </c>
      <c r="AV30" s="272">
        <v>100</v>
      </c>
      <c r="AW30" s="245"/>
    </row>
    <row r="31" spans="2:49" ht="65.25" customHeight="1" x14ac:dyDescent="0.25">
      <c r="B31" s="22" t="s">
        <v>31</v>
      </c>
      <c r="C31" s="264" t="s">
        <v>908</v>
      </c>
      <c r="D31" s="30" t="s">
        <v>909</v>
      </c>
      <c r="E31" s="30" t="s">
        <v>910</v>
      </c>
      <c r="F31" s="56" t="s">
        <v>911</v>
      </c>
      <c r="G31" s="239" t="s">
        <v>592</v>
      </c>
      <c r="H31" s="239"/>
      <c r="I31" s="21" t="s">
        <v>55</v>
      </c>
      <c r="J31" s="38" t="s">
        <v>57</v>
      </c>
      <c r="K31" s="243" t="s">
        <v>32</v>
      </c>
      <c r="L31" s="90">
        <v>2</v>
      </c>
      <c r="M31" s="302">
        <v>1</v>
      </c>
      <c r="N31" s="303">
        <v>0</v>
      </c>
      <c r="O31" s="30">
        <v>2017</v>
      </c>
      <c r="P31" s="90">
        <v>2018</v>
      </c>
      <c r="Q31" s="101"/>
      <c r="R31" s="101"/>
      <c r="S31" s="101"/>
      <c r="T31" s="101"/>
      <c r="U31" s="63" t="s">
        <v>33</v>
      </c>
      <c r="V31" s="63"/>
      <c r="W31" s="63"/>
      <c r="X31" s="63"/>
      <c r="Y31" s="63"/>
      <c r="Z31" s="63"/>
      <c r="AA31" s="63"/>
      <c r="AB31" s="30" t="s">
        <v>899</v>
      </c>
      <c r="AC31" s="90">
        <v>0</v>
      </c>
      <c r="AD31" s="252">
        <v>0</v>
      </c>
      <c r="AE31" s="63">
        <v>0</v>
      </c>
      <c r="AF31" s="63">
        <v>0</v>
      </c>
      <c r="AG31" s="30">
        <v>0</v>
      </c>
      <c r="AH31" s="97">
        <v>0</v>
      </c>
      <c r="AI31" s="63">
        <v>0</v>
      </c>
      <c r="AJ31" s="63">
        <v>0</v>
      </c>
      <c r="AK31" s="30">
        <v>2</v>
      </c>
      <c r="AL31" s="97">
        <v>1</v>
      </c>
      <c r="AM31" s="63">
        <v>2</v>
      </c>
      <c r="AN31" s="63">
        <v>100</v>
      </c>
      <c r="AO31" s="63">
        <v>2</v>
      </c>
      <c r="AP31" s="97">
        <v>1</v>
      </c>
      <c r="AQ31" s="63">
        <v>0</v>
      </c>
      <c r="AR31" s="63">
        <v>0</v>
      </c>
      <c r="AS31" s="63">
        <v>2</v>
      </c>
      <c r="AT31" s="122">
        <v>1</v>
      </c>
      <c r="AU31" s="272">
        <f t="shared" si="2"/>
        <v>2</v>
      </c>
      <c r="AV31" s="272">
        <v>100</v>
      </c>
      <c r="AW31" s="245"/>
    </row>
    <row r="32" spans="2:49" ht="74.25" customHeight="1" x14ac:dyDescent="0.25">
      <c r="B32" s="22" t="s">
        <v>31</v>
      </c>
      <c r="C32" s="30" t="s">
        <v>912</v>
      </c>
      <c r="D32" s="30" t="s">
        <v>59</v>
      </c>
      <c r="E32" s="30" t="s">
        <v>913</v>
      </c>
      <c r="F32" s="56" t="s">
        <v>914</v>
      </c>
      <c r="G32" s="239" t="s">
        <v>592</v>
      </c>
      <c r="H32" s="239"/>
      <c r="I32" s="21" t="s">
        <v>55</v>
      </c>
      <c r="J32" s="38" t="s">
        <v>57</v>
      </c>
      <c r="K32" s="243" t="s">
        <v>32</v>
      </c>
      <c r="L32" s="308">
        <v>200</v>
      </c>
      <c r="M32" s="312">
        <v>1</v>
      </c>
      <c r="N32" s="303">
        <v>100</v>
      </c>
      <c r="O32" s="30">
        <v>2017</v>
      </c>
      <c r="P32" s="90">
        <v>2018</v>
      </c>
      <c r="Q32" s="101"/>
      <c r="R32" s="101"/>
      <c r="S32" s="101"/>
      <c r="T32" s="101"/>
      <c r="U32" s="63" t="s">
        <v>33</v>
      </c>
      <c r="V32" s="63"/>
      <c r="W32" s="63"/>
      <c r="X32" s="63"/>
      <c r="Y32" s="63"/>
      <c r="Z32" s="63"/>
      <c r="AA32" s="63"/>
      <c r="AB32" s="30" t="s">
        <v>899</v>
      </c>
      <c r="AC32" s="90">
        <v>0</v>
      </c>
      <c r="AD32" s="252">
        <v>0</v>
      </c>
      <c r="AE32" s="63">
        <v>0</v>
      </c>
      <c r="AF32" s="63">
        <v>0</v>
      </c>
      <c r="AG32" s="30">
        <v>100</v>
      </c>
      <c r="AH32" s="97">
        <v>0.5</v>
      </c>
      <c r="AI32" s="63">
        <v>1</v>
      </c>
      <c r="AJ32" s="63">
        <v>1</v>
      </c>
      <c r="AK32" s="30">
        <v>100</v>
      </c>
      <c r="AL32" s="97">
        <v>0.5</v>
      </c>
      <c r="AM32" s="63">
        <v>0</v>
      </c>
      <c r="AN32" s="63">
        <v>0</v>
      </c>
      <c r="AO32" s="63">
        <v>0</v>
      </c>
      <c r="AP32" s="97">
        <v>0</v>
      </c>
      <c r="AQ32" s="63">
        <v>0</v>
      </c>
      <c r="AR32" s="63">
        <v>0</v>
      </c>
      <c r="AS32" s="63">
        <f>AC32+AG32+AK32+AO32</f>
        <v>200</v>
      </c>
      <c r="AT32" s="122">
        <f t="shared" si="2"/>
        <v>1</v>
      </c>
      <c r="AU32" s="272">
        <f t="shared" si="2"/>
        <v>1</v>
      </c>
      <c r="AV32" s="272">
        <v>1</v>
      </c>
      <c r="AW32" s="245"/>
    </row>
    <row r="33" spans="2:49" ht="36" customHeight="1" x14ac:dyDescent="0.25">
      <c r="B33" s="22" t="s">
        <v>19</v>
      </c>
      <c r="C33" s="238" t="s">
        <v>915</v>
      </c>
      <c r="D33" s="30"/>
      <c r="E33" s="30"/>
      <c r="F33" s="239"/>
      <c r="G33" s="239"/>
      <c r="H33" s="239"/>
      <c r="I33" s="21"/>
      <c r="J33" s="240"/>
      <c r="K33" s="251"/>
      <c r="L33" s="90"/>
      <c r="M33" s="101"/>
      <c r="N33" s="304"/>
      <c r="O33" s="30"/>
      <c r="P33" s="90"/>
      <c r="Q33" s="101"/>
      <c r="R33" s="101"/>
      <c r="S33" s="101"/>
      <c r="T33" s="101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245"/>
    </row>
    <row r="34" spans="2:49" ht="75.75" customHeight="1" x14ac:dyDescent="0.25">
      <c r="B34" s="22" t="s">
        <v>31</v>
      </c>
      <c r="C34" s="30" t="s">
        <v>916</v>
      </c>
      <c r="D34" s="30" t="s">
        <v>917</v>
      </c>
      <c r="E34" s="30" t="s">
        <v>918</v>
      </c>
      <c r="F34" s="56" t="s">
        <v>919</v>
      </c>
      <c r="G34" s="239" t="s">
        <v>592</v>
      </c>
      <c r="H34" s="239" t="s">
        <v>920</v>
      </c>
      <c r="I34" s="21" t="s">
        <v>55</v>
      </c>
      <c r="J34" s="38" t="s">
        <v>57</v>
      </c>
      <c r="K34" s="251"/>
      <c r="L34" s="308">
        <v>20</v>
      </c>
      <c r="M34" s="312">
        <v>1</v>
      </c>
      <c r="N34" s="90">
        <v>12</v>
      </c>
      <c r="O34" s="30">
        <v>2017</v>
      </c>
      <c r="P34" s="90">
        <v>2018</v>
      </c>
      <c r="Q34" s="101"/>
      <c r="R34" s="101"/>
      <c r="S34" s="101"/>
      <c r="T34" s="101"/>
      <c r="U34" s="63" t="s">
        <v>33</v>
      </c>
      <c r="V34" s="63"/>
      <c r="W34" s="63"/>
      <c r="X34" s="63"/>
      <c r="Y34" s="63"/>
      <c r="Z34" s="63"/>
      <c r="AA34" s="63"/>
      <c r="AB34" s="30" t="s">
        <v>899</v>
      </c>
      <c r="AC34" s="123">
        <v>0</v>
      </c>
      <c r="AD34" s="255">
        <v>0</v>
      </c>
      <c r="AE34" s="63">
        <v>0</v>
      </c>
      <c r="AF34" s="63">
        <v>0</v>
      </c>
      <c r="AG34" s="123">
        <v>0</v>
      </c>
      <c r="AH34" s="255">
        <v>0</v>
      </c>
      <c r="AI34" s="63">
        <v>0</v>
      </c>
      <c r="AJ34" s="63">
        <v>0</v>
      </c>
      <c r="AK34" s="123">
        <v>0</v>
      </c>
      <c r="AL34" s="63">
        <v>0</v>
      </c>
      <c r="AM34" s="63">
        <v>0</v>
      </c>
      <c r="AN34" s="63">
        <v>0</v>
      </c>
      <c r="AO34" s="123">
        <v>20</v>
      </c>
      <c r="AP34" s="85">
        <v>1</v>
      </c>
      <c r="AQ34" s="63">
        <v>0</v>
      </c>
      <c r="AR34" s="63">
        <v>0</v>
      </c>
      <c r="AS34" s="63">
        <f t="shared" ref="AS34:AU35" si="3">AC34+AG34+AK34+AO34</f>
        <v>20</v>
      </c>
      <c r="AT34" s="122">
        <f t="shared" si="3"/>
        <v>1</v>
      </c>
      <c r="AU34" s="272">
        <f t="shared" si="3"/>
        <v>0</v>
      </c>
      <c r="AV34" s="272">
        <v>0</v>
      </c>
      <c r="AW34" s="245"/>
    </row>
    <row r="35" spans="2:49" ht="69" customHeight="1" x14ac:dyDescent="0.25">
      <c r="B35" s="22" t="s">
        <v>31</v>
      </c>
      <c r="C35" s="30" t="s">
        <v>921</v>
      </c>
      <c r="D35" s="30" t="s">
        <v>922</v>
      </c>
      <c r="E35" s="30" t="s">
        <v>923</v>
      </c>
      <c r="F35" s="56" t="s">
        <v>924</v>
      </c>
      <c r="G35" s="239" t="s">
        <v>592</v>
      </c>
      <c r="H35" s="239" t="s">
        <v>920</v>
      </c>
      <c r="I35" s="21" t="s">
        <v>55</v>
      </c>
      <c r="J35" s="38" t="s">
        <v>57</v>
      </c>
      <c r="K35" s="251"/>
      <c r="L35" s="308">
        <v>34</v>
      </c>
      <c r="M35" s="312">
        <v>1</v>
      </c>
      <c r="N35" s="90">
        <v>0</v>
      </c>
      <c r="O35" s="30">
        <v>2017</v>
      </c>
      <c r="P35" s="90">
        <v>2018</v>
      </c>
      <c r="Q35" s="101"/>
      <c r="R35" s="101"/>
      <c r="S35" s="101"/>
      <c r="T35" s="101"/>
      <c r="U35" s="63" t="s">
        <v>33</v>
      </c>
      <c r="V35" s="63"/>
      <c r="W35" s="63"/>
      <c r="X35" s="63"/>
      <c r="Y35" s="63"/>
      <c r="Z35" s="63"/>
      <c r="AA35" s="63"/>
      <c r="AB35" s="30" t="s">
        <v>899</v>
      </c>
      <c r="AC35" s="63">
        <v>0</v>
      </c>
      <c r="AD35" s="63">
        <v>0</v>
      </c>
      <c r="AE35" s="63">
        <v>0</v>
      </c>
      <c r="AF35" s="63">
        <v>0</v>
      </c>
      <c r="AG35" s="63">
        <v>34</v>
      </c>
      <c r="AH35" s="85">
        <v>1</v>
      </c>
      <c r="AI35" s="63">
        <v>0</v>
      </c>
      <c r="AJ35" s="63">
        <v>0</v>
      </c>
      <c r="AK35" s="63">
        <v>0</v>
      </c>
      <c r="AL35" s="63">
        <v>0</v>
      </c>
      <c r="AM35" s="63">
        <v>0</v>
      </c>
      <c r="AN35" s="63">
        <v>0</v>
      </c>
      <c r="AO35" s="63">
        <v>0</v>
      </c>
      <c r="AP35" s="63">
        <v>0</v>
      </c>
      <c r="AQ35" s="63">
        <v>13</v>
      </c>
      <c r="AR35" s="63">
        <v>38.229999999999997</v>
      </c>
      <c r="AS35" s="63">
        <f t="shared" si="3"/>
        <v>34</v>
      </c>
      <c r="AT35" s="122">
        <f t="shared" si="3"/>
        <v>1</v>
      </c>
      <c r="AU35" s="272">
        <f t="shared" si="3"/>
        <v>13</v>
      </c>
      <c r="AV35" s="272">
        <v>38.229999999999997</v>
      </c>
      <c r="AW35" s="245"/>
    </row>
    <row r="36" spans="2:49" ht="66" customHeight="1" x14ac:dyDescent="0.25">
      <c r="B36" s="22" t="s">
        <v>31</v>
      </c>
      <c r="C36" s="30" t="s">
        <v>925</v>
      </c>
      <c r="D36" s="30" t="s">
        <v>917</v>
      </c>
      <c r="E36" s="30" t="s">
        <v>926</v>
      </c>
      <c r="F36" s="56" t="s">
        <v>919</v>
      </c>
      <c r="G36" s="239" t="s">
        <v>592</v>
      </c>
      <c r="H36" s="239" t="s">
        <v>920</v>
      </c>
      <c r="I36" s="21" t="s">
        <v>55</v>
      </c>
      <c r="J36" s="38" t="s">
        <v>57</v>
      </c>
      <c r="K36" s="251"/>
      <c r="L36" s="308">
        <v>20</v>
      </c>
      <c r="M36" s="312">
        <v>1</v>
      </c>
      <c r="N36" s="90">
        <v>0</v>
      </c>
      <c r="O36" s="30">
        <v>2017</v>
      </c>
      <c r="P36" s="90">
        <v>2018</v>
      </c>
      <c r="Q36" s="101"/>
      <c r="R36" s="101"/>
      <c r="S36" s="101"/>
      <c r="T36" s="101"/>
      <c r="U36" s="63" t="s">
        <v>33</v>
      </c>
      <c r="V36" s="63"/>
      <c r="W36" s="63"/>
      <c r="X36" s="63"/>
      <c r="Y36" s="63"/>
      <c r="Z36" s="63"/>
      <c r="AA36" s="63"/>
      <c r="AB36" s="30" t="s">
        <v>899</v>
      </c>
      <c r="AC36" s="63">
        <v>20</v>
      </c>
      <c r="AD36" s="63">
        <v>100</v>
      </c>
      <c r="AE36" s="63">
        <v>0</v>
      </c>
      <c r="AF36" s="63">
        <v>0</v>
      </c>
      <c r="AG36" s="63">
        <v>0</v>
      </c>
      <c r="AH36" s="85">
        <v>0</v>
      </c>
      <c r="AI36" s="63">
        <v>0</v>
      </c>
      <c r="AJ36" s="63">
        <v>0</v>
      </c>
      <c r="AK36" s="63">
        <v>0</v>
      </c>
      <c r="AL36" s="63">
        <v>0</v>
      </c>
      <c r="AM36" s="63">
        <v>0</v>
      </c>
      <c r="AN36" s="63">
        <v>0</v>
      </c>
      <c r="AO36" s="63">
        <v>0</v>
      </c>
      <c r="AP36" s="85">
        <v>0</v>
      </c>
      <c r="AQ36" s="63">
        <v>0</v>
      </c>
      <c r="AR36" s="63">
        <v>0</v>
      </c>
      <c r="AS36" s="63">
        <v>20</v>
      </c>
      <c r="AT36" s="122">
        <v>1</v>
      </c>
      <c r="AU36" s="272">
        <v>0</v>
      </c>
      <c r="AV36" s="272">
        <v>0</v>
      </c>
      <c r="AW36" s="245"/>
    </row>
    <row r="37" spans="2:49" ht="33" customHeight="1" x14ac:dyDescent="0.25">
      <c r="B37" s="22" t="s">
        <v>19</v>
      </c>
      <c r="C37" s="238" t="s">
        <v>927</v>
      </c>
      <c r="D37" s="30"/>
      <c r="E37" s="30"/>
      <c r="F37" s="239"/>
      <c r="G37" s="239"/>
      <c r="H37" s="239"/>
      <c r="I37" s="21"/>
      <c r="J37" s="240"/>
      <c r="K37" s="251"/>
      <c r="L37" s="228"/>
      <c r="M37" s="101"/>
      <c r="N37" s="305"/>
      <c r="O37" s="30"/>
      <c r="P37" s="90"/>
      <c r="Q37" s="101"/>
      <c r="R37" s="101"/>
      <c r="S37" s="101"/>
      <c r="T37" s="101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245"/>
    </row>
    <row r="38" spans="2:49" ht="63.75" customHeight="1" x14ac:dyDescent="0.25">
      <c r="B38" s="22" t="s">
        <v>31</v>
      </c>
      <c r="C38" s="30" t="s">
        <v>928</v>
      </c>
      <c r="D38" s="30" t="s">
        <v>929</v>
      </c>
      <c r="E38" s="30" t="s">
        <v>930</v>
      </c>
      <c r="F38" s="56" t="s">
        <v>931</v>
      </c>
      <c r="G38" s="239" t="s">
        <v>592</v>
      </c>
      <c r="H38" s="239" t="s">
        <v>932</v>
      </c>
      <c r="I38" s="21" t="s">
        <v>55</v>
      </c>
      <c r="J38" s="38" t="s">
        <v>57</v>
      </c>
      <c r="K38" s="251"/>
      <c r="L38" s="311">
        <v>275</v>
      </c>
      <c r="M38" s="312">
        <v>1</v>
      </c>
      <c r="N38" s="301">
        <v>170</v>
      </c>
      <c r="O38" s="30">
        <v>2017</v>
      </c>
      <c r="P38" s="90">
        <v>2018</v>
      </c>
      <c r="Q38" s="101"/>
      <c r="R38" s="101"/>
      <c r="S38" s="101"/>
      <c r="T38" s="101"/>
      <c r="U38" s="63" t="s">
        <v>33</v>
      </c>
      <c r="V38" s="63"/>
      <c r="W38" s="63"/>
      <c r="X38" s="63"/>
      <c r="Y38" s="63"/>
      <c r="Z38" s="63"/>
      <c r="AA38" s="63"/>
      <c r="AB38" s="30" t="s">
        <v>899</v>
      </c>
      <c r="AC38" s="63">
        <v>0</v>
      </c>
      <c r="AD38" s="63">
        <v>0</v>
      </c>
      <c r="AE38" s="63">
        <v>0</v>
      </c>
      <c r="AF38" s="63">
        <v>0</v>
      </c>
      <c r="AG38" s="63">
        <v>0</v>
      </c>
      <c r="AH38" s="63">
        <v>0</v>
      </c>
      <c r="AI38" s="63">
        <v>0</v>
      </c>
      <c r="AJ38" s="63">
        <v>0</v>
      </c>
      <c r="AK38" s="63">
        <v>275</v>
      </c>
      <c r="AL38" s="85">
        <v>1</v>
      </c>
      <c r="AM38" s="63">
        <v>0</v>
      </c>
      <c r="AN38" s="63">
        <v>0</v>
      </c>
      <c r="AO38" s="63">
        <v>0</v>
      </c>
      <c r="AP38" s="63">
        <v>0</v>
      </c>
      <c r="AQ38" s="63">
        <v>0</v>
      </c>
      <c r="AR38" s="63">
        <v>0</v>
      </c>
      <c r="AS38" s="63">
        <f>AC38+AG38+AK38+AO38</f>
        <v>275</v>
      </c>
      <c r="AT38" s="122">
        <f>AD38+AH38+AL38+AP38</f>
        <v>1</v>
      </c>
      <c r="AU38" s="272">
        <f>AE38+AI38+AM38+AQ38</f>
        <v>0</v>
      </c>
      <c r="AV38" s="272">
        <v>0</v>
      </c>
      <c r="AW38" s="245"/>
    </row>
    <row r="39" spans="2:49" ht="34.5" customHeight="1" x14ac:dyDescent="0.25">
      <c r="B39" s="22" t="s">
        <v>19</v>
      </c>
      <c r="C39" s="238" t="s">
        <v>933</v>
      </c>
      <c r="D39" s="30"/>
      <c r="E39" s="30"/>
      <c r="F39" s="239"/>
      <c r="G39" s="239"/>
      <c r="H39" s="239"/>
      <c r="I39" s="21"/>
      <c r="J39" s="240"/>
      <c r="K39" s="251"/>
      <c r="L39" s="228"/>
      <c r="M39" s="101"/>
      <c r="N39" s="305"/>
      <c r="O39" s="30"/>
      <c r="P39" s="90"/>
      <c r="Q39" s="101"/>
      <c r="R39" s="101"/>
      <c r="S39" s="101"/>
      <c r="T39" s="101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245"/>
    </row>
    <row r="40" spans="2:49" ht="69" customHeight="1" x14ac:dyDescent="0.25">
      <c r="B40" s="22" t="s">
        <v>31</v>
      </c>
      <c r="C40" s="30" t="s">
        <v>934</v>
      </c>
      <c r="D40" s="30" t="s">
        <v>935</v>
      </c>
      <c r="E40" s="30" t="s">
        <v>936</v>
      </c>
      <c r="F40" s="56" t="s">
        <v>937</v>
      </c>
      <c r="G40" s="239" t="s">
        <v>592</v>
      </c>
      <c r="H40" s="239" t="s">
        <v>938</v>
      </c>
      <c r="I40" s="21" t="s">
        <v>55</v>
      </c>
      <c r="J40" s="38" t="s">
        <v>57</v>
      </c>
      <c r="K40" s="251"/>
      <c r="L40" s="311">
        <v>2</v>
      </c>
      <c r="M40" s="312">
        <v>1</v>
      </c>
      <c r="N40" s="305">
        <v>1</v>
      </c>
      <c r="O40" s="30">
        <v>2017</v>
      </c>
      <c r="P40" s="90">
        <v>2018</v>
      </c>
      <c r="Q40" s="101"/>
      <c r="R40" s="101"/>
      <c r="S40" s="101"/>
      <c r="T40" s="101"/>
      <c r="U40" s="63" t="s">
        <v>33</v>
      </c>
      <c r="V40" s="63"/>
      <c r="W40" s="63"/>
      <c r="X40" s="63"/>
      <c r="Y40" s="63"/>
      <c r="Z40" s="63"/>
      <c r="AA40" s="63"/>
      <c r="AB40" s="30" t="s">
        <v>899</v>
      </c>
      <c r="AC40" s="63">
        <v>0</v>
      </c>
      <c r="AD40" s="63">
        <v>0</v>
      </c>
      <c r="AE40" s="63">
        <v>0</v>
      </c>
      <c r="AF40" s="63">
        <v>0</v>
      </c>
      <c r="AG40" s="63">
        <v>1</v>
      </c>
      <c r="AH40" s="85">
        <v>0.5</v>
      </c>
      <c r="AI40" s="63">
        <v>0</v>
      </c>
      <c r="AJ40" s="63">
        <v>0</v>
      </c>
      <c r="AK40" s="63">
        <v>0</v>
      </c>
      <c r="AL40" s="63">
        <v>0</v>
      </c>
      <c r="AM40" s="63">
        <v>0</v>
      </c>
      <c r="AN40" s="63">
        <v>0</v>
      </c>
      <c r="AO40" s="63">
        <v>1</v>
      </c>
      <c r="AP40" s="85">
        <v>0.5</v>
      </c>
      <c r="AQ40" s="63">
        <v>0</v>
      </c>
      <c r="AR40" s="63">
        <v>0</v>
      </c>
      <c r="AS40" s="63">
        <f>AC40+AG40+AK40+AO40</f>
        <v>2</v>
      </c>
      <c r="AT40" s="122">
        <f>AD40+AH40+AL40+AP40</f>
        <v>1</v>
      </c>
      <c r="AU40" s="272">
        <f>AE40+AI40+AM40+AQ40</f>
        <v>0</v>
      </c>
      <c r="AV40" s="272">
        <v>0</v>
      </c>
      <c r="AW40" s="245"/>
    </row>
    <row r="41" spans="2:49" ht="41.25" customHeight="1" x14ac:dyDescent="0.25">
      <c r="B41" s="22" t="s">
        <v>19</v>
      </c>
      <c r="C41" s="238" t="s">
        <v>939</v>
      </c>
      <c r="D41" s="30"/>
      <c r="E41" s="30"/>
      <c r="F41" s="239"/>
      <c r="G41" s="239"/>
      <c r="H41" s="239"/>
      <c r="I41" s="21"/>
      <c r="J41" s="240"/>
      <c r="K41" s="251"/>
      <c r="L41" s="228"/>
      <c r="M41" s="101"/>
      <c r="N41" s="305"/>
      <c r="O41" s="30"/>
      <c r="P41" s="90"/>
      <c r="Q41" s="101"/>
      <c r="R41" s="101"/>
      <c r="S41" s="101"/>
      <c r="T41" s="101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245"/>
    </row>
    <row r="42" spans="2:49" ht="67.5" customHeight="1" x14ac:dyDescent="0.25">
      <c r="B42" s="22" t="s">
        <v>31</v>
      </c>
      <c r="C42" s="30" t="s">
        <v>665</v>
      </c>
      <c r="D42" s="30" t="s">
        <v>940</v>
      </c>
      <c r="E42" s="30" t="s">
        <v>941</v>
      </c>
      <c r="F42" s="56" t="s">
        <v>942</v>
      </c>
      <c r="G42" s="239" t="s">
        <v>592</v>
      </c>
      <c r="H42" s="256" t="s">
        <v>943</v>
      </c>
      <c r="I42" s="21" t="s">
        <v>55</v>
      </c>
      <c r="J42" s="38" t="s">
        <v>57</v>
      </c>
      <c r="K42" s="251"/>
      <c r="L42" s="311">
        <v>3</v>
      </c>
      <c r="M42" s="312">
        <v>1</v>
      </c>
      <c r="N42" s="305">
        <v>10</v>
      </c>
      <c r="O42" s="30">
        <v>2017</v>
      </c>
      <c r="P42" s="90">
        <v>2018</v>
      </c>
      <c r="Q42" s="101"/>
      <c r="R42" s="101"/>
      <c r="S42" s="101"/>
      <c r="T42" s="101"/>
      <c r="U42" s="63" t="s">
        <v>944</v>
      </c>
      <c r="V42" s="63"/>
      <c r="W42" s="63"/>
      <c r="X42" s="63"/>
      <c r="Y42" s="63"/>
      <c r="Z42" s="63"/>
      <c r="AA42" s="63"/>
      <c r="AB42" s="30" t="s">
        <v>899</v>
      </c>
      <c r="AC42" s="123">
        <v>0</v>
      </c>
      <c r="AD42" s="123">
        <v>0</v>
      </c>
      <c r="AE42" s="63">
        <v>0</v>
      </c>
      <c r="AF42" s="63">
        <v>0</v>
      </c>
      <c r="AG42" s="63">
        <v>1</v>
      </c>
      <c r="AH42" s="257">
        <v>0.33329999999999999</v>
      </c>
      <c r="AI42" s="63">
        <v>1</v>
      </c>
      <c r="AJ42" s="63">
        <v>33.33</v>
      </c>
      <c r="AK42" s="255">
        <v>1</v>
      </c>
      <c r="AL42" s="257">
        <v>0.33329999999999999</v>
      </c>
      <c r="AM42" s="63">
        <v>1</v>
      </c>
      <c r="AN42" s="63">
        <v>33.33</v>
      </c>
      <c r="AO42" s="255">
        <v>1</v>
      </c>
      <c r="AP42" s="257">
        <v>0.33339999999999997</v>
      </c>
      <c r="AQ42" s="63">
        <v>1</v>
      </c>
      <c r="AR42" s="63">
        <v>33.340000000000003</v>
      </c>
      <c r="AS42" s="63">
        <f>AC42+AG42+AK42+AO42</f>
        <v>3</v>
      </c>
      <c r="AT42" s="122">
        <f>AD42+AH42+AL42+AP42</f>
        <v>1</v>
      </c>
      <c r="AU42" s="272">
        <f>AE42+AI42+AM42+AQ42</f>
        <v>3</v>
      </c>
      <c r="AV42" s="272">
        <v>100</v>
      </c>
      <c r="AW42" s="245"/>
    </row>
    <row r="43" spans="2:49" ht="42.75" customHeight="1" x14ac:dyDescent="0.25">
      <c r="B43" s="22" t="s">
        <v>19</v>
      </c>
      <c r="C43" s="238" t="s">
        <v>945</v>
      </c>
      <c r="D43" s="30"/>
      <c r="E43" s="30"/>
      <c r="F43" s="239"/>
      <c r="G43" s="239"/>
      <c r="H43" s="239"/>
      <c r="I43" s="21"/>
      <c r="J43" s="240"/>
      <c r="K43" s="251"/>
      <c r="L43" s="228"/>
      <c r="M43" s="101"/>
      <c r="N43" s="305"/>
      <c r="O43" s="30"/>
      <c r="P43" s="90"/>
      <c r="Q43" s="101"/>
      <c r="R43" s="101"/>
      <c r="S43" s="101"/>
      <c r="T43" s="101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245"/>
    </row>
    <row r="44" spans="2:49" ht="73.5" customHeight="1" x14ac:dyDescent="0.25">
      <c r="B44" s="22" t="s">
        <v>31</v>
      </c>
      <c r="C44" s="30" t="s">
        <v>946</v>
      </c>
      <c r="D44" s="30" t="s">
        <v>947</v>
      </c>
      <c r="E44" s="30" t="s">
        <v>948</v>
      </c>
      <c r="F44" s="56" t="s">
        <v>949</v>
      </c>
      <c r="G44" s="250" t="s">
        <v>38</v>
      </c>
      <c r="H44" s="239" t="s">
        <v>950</v>
      </c>
      <c r="I44" s="21" t="s">
        <v>55</v>
      </c>
      <c r="J44" s="38" t="s">
        <v>57</v>
      </c>
      <c r="K44" s="251"/>
      <c r="L44" s="308">
        <v>100</v>
      </c>
      <c r="M44" s="312">
        <v>1</v>
      </c>
      <c r="N44" s="301">
        <v>30</v>
      </c>
      <c r="O44" s="30">
        <v>2017</v>
      </c>
      <c r="P44" s="90">
        <v>2018</v>
      </c>
      <c r="Q44" s="101"/>
      <c r="R44" s="101"/>
      <c r="S44" s="101"/>
      <c r="T44" s="101"/>
      <c r="U44" s="63" t="s">
        <v>33</v>
      </c>
      <c r="V44" s="63"/>
      <c r="W44" s="63"/>
      <c r="X44" s="63"/>
      <c r="Y44" s="63"/>
      <c r="Z44" s="63"/>
      <c r="AA44" s="63"/>
      <c r="AB44" s="30" t="s">
        <v>899</v>
      </c>
      <c r="AC44" s="63">
        <v>25</v>
      </c>
      <c r="AD44" s="63">
        <v>25</v>
      </c>
      <c r="AE44" s="63">
        <v>0</v>
      </c>
      <c r="AF44" s="63">
        <v>0</v>
      </c>
      <c r="AG44" s="63">
        <v>25</v>
      </c>
      <c r="AH44" s="63">
        <v>25</v>
      </c>
      <c r="AI44" s="63">
        <v>0</v>
      </c>
      <c r="AJ44" s="63">
        <v>0</v>
      </c>
      <c r="AK44" s="63">
        <v>25</v>
      </c>
      <c r="AL44" s="63">
        <v>25</v>
      </c>
      <c r="AM44" s="63">
        <v>0</v>
      </c>
      <c r="AN44" s="63">
        <v>0</v>
      </c>
      <c r="AO44" s="63">
        <v>25</v>
      </c>
      <c r="AP44" s="63">
        <v>25</v>
      </c>
      <c r="AQ44" s="63">
        <v>0</v>
      </c>
      <c r="AR44" s="63">
        <v>0</v>
      </c>
      <c r="AS44" s="63">
        <f t="shared" ref="AS44:AU46" si="4">AC44+AG44+AK44+AO44</f>
        <v>100</v>
      </c>
      <c r="AT44" s="122">
        <v>1</v>
      </c>
      <c r="AU44" s="272">
        <v>0</v>
      </c>
      <c r="AV44" s="272">
        <v>0</v>
      </c>
      <c r="AW44" s="245"/>
    </row>
    <row r="45" spans="2:49" ht="71.25" customHeight="1" x14ac:dyDescent="0.25">
      <c r="B45" s="22" t="s">
        <v>31</v>
      </c>
      <c r="C45" s="30" t="s">
        <v>951</v>
      </c>
      <c r="D45" s="30" t="s">
        <v>82</v>
      </c>
      <c r="E45" s="30" t="s">
        <v>948</v>
      </c>
      <c r="F45" s="56" t="s">
        <v>949</v>
      </c>
      <c r="G45" s="250" t="s">
        <v>38</v>
      </c>
      <c r="H45" s="239"/>
      <c r="I45" s="21" t="s">
        <v>55</v>
      </c>
      <c r="J45" s="38" t="s">
        <v>57</v>
      </c>
      <c r="K45" s="251"/>
      <c r="L45" s="308">
        <v>60</v>
      </c>
      <c r="M45" s="312">
        <v>1</v>
      </c>
      <c r="N45" s="301">
        <v>0</v>
      </c>
      <c r="O45" s="30">
        <v>2017</v>
      </c>
      <c r="P45" s="90">
        <v>2018</v>
      </c>
      <c r="Q45" s="101"/>
      <c r="R45" s="101"/>
      <c r="S45" s="101"/>
      <c r="T45" s="101"/>
      <c r="U45" s="63" t="s">
        <v>33</v>
      </c>
      <c r="V45" s="63"/>
      <c r="W45" s="63"/>
      <c r="X45" s="63"/>
      <c r="Y45" s="63"/>
      <c r="Z45" s="63"/>
      <c r="AA45" s="63"/>
      <c r="AB45" s="30" t="s">
        <v>899</v>
      </c>
      <c r="AC45" s="63">
        <v>30</v>
      </c>
      <c r="AD45" s="63">
        <v>50</v>
      </c>
      <c r="AE45" s="63">
        <v>0</v>
      </c>
      <c r="AF45" s="63">
        <v>0</v>
      </c>
      <c r="AG45" s="63">
        <v>0</v>
      </c>
      <c r="AH45" s="63">
        <v>0</v>
      </c>
      <c r="AI45" s="63">
        <v>0</v>
      </c>
      <c r="AJ45" s="63">
        <v>0</v>
      </c>
      <c r="AK45" s="63">
        <v>30</v>
      </c>
      <c r="AL45" s="63">
        <v>50</v>
      </c>
      <c r="AM45" s="63">
        <v>0</v>
      </c>
      <c r="AN45" s="63">
        <v>0</v>
      </c>
      <c r="AO45" s="63">
        <v>0</v>
      </c>
      <c r="AP45" s="63">
        <v>0</v>
      </c>
      <c r="AQ45" s="63">
        <v>0</v>
      </c>
      <c r="AR45" s="63">
        <v>0</v>
      </c>
      <c r="AS45" s="63">
        <f t="shared" si="4"/>
        <v>60</v>
      </c>
      <c r="AT45" s="122">
        <v>1</v>
      </c>
      <c r="AU45" s="272">
        <v>60</v>
      </c>
      <c r="AV45" s="272">
        <v>100</v>
      </c>
      <c r="AW45" s="245"/>
    </row>
    <row r="46" spans="2:49" ht="75" customHeight="1" x14ac:dyDescent="0.25">
      <c r="B46" s="22" t="s">
        <v>31</v>
      </c>
      <c r="C46" s="30" t="s">
        <v>952</v>
      </c>
      <c r="D46" s="30" t="s">
        <v>953</v>
      </c>
      <c r="E46" s="30" t="s">
        <v>948</v>
      </c>
      <c r="F46" s="56" t="s">
        <v>949</v>
      </c>
      <c r="G46" s="250" t="s">
        <v>38</v>
      </c>
      <c r="H46" s="239"/>
      <c r="I46" s="21" t="s">
        <v>55</v>
      </c>
      <c r="J46" s="38" t="s">
        <v>57</v>
      </c>
      <c r="K46" s="251"/>
      <c r="L46" s="308">
        <v>100</v>
      </c>
      <c r="M46" s="312">
        <v>1</v>
      </c>
      <c r="N46" s="301">
        <v>0</v>
      </c>
      <c r="O46" s="30">
        <v>2017</v>
      </c>
      <c r="P46" s="90">
        <v>2018</v>
      </c>
      <c r="Q46" s="101"/>
      <c r="R46" s="101"/>
      <c r="S46" s="101"/>
      <c r="T46" s="101"/>
      <c r="U46" s="63" t="s">
        <v>33</v>
      </c>
      <c r="V46" s="63"/>
      <c r="W46" s="63"/>
      <c r="X46" s="63"/>
      <c r="Y46" s="63"/>
      <c r="Z46" s="63"/>
      <c r="AA46" s="63"/>
      <c r="AB46" s="30" t="s">
        <v>899</v>
      </c>
      <c r="AC46" s="63">
        <v>25</v>
      </c>
      <c r="AD46" s="63">
        <v>25</v>
      </c>
      <c r="AE46" s="63">
        <v>25</v>
      </c>
      <c r="AF46" s="63">
        <v>25</v>
      </c>
      <c r="AG46" s="63">
        <v>25</v>
      </c>
      <c r="AH46" s="63">
        <v>25</v>
      </c>
      <c r="AI46" s="63">
        <v>25</v>
      </c>
      <c r="AJ46" s="63">
        <v>25</v>
      </c>
      <c r="AK46" s="63">
        <v>25</v>
      </c>
      <c r="AL46" s="63">
        <v>25</v>
      </c>
      <c r="AM46" s="63">
        <v>25</v>
      </c>
      <c r="AN46" s="63">
        <v>25</v>
      </c>
      <c r="AO46" s="63">
        <v>25</v>
      </c>
      <c r="AP46" s="63">
        <v>25</v>
      </c>
      <c r="AQ46" s="63">
        <v>25</v>
      </c>
      <c r="AR46" s="63">
        <v>25</v>
      </c>
      <c r="AS46" s="63">
        <f t="shared" si="4"/>
        <v>100</v>
      </c>
      <c r="AT46" s="122">
        <v>1</v>
      </c>
      <c r="AU46" s="272">
        <f t="shared" si="4"/>
        <v>100</v>
      </c>
      <c r="AV46" s="272">
        <v>100</v>
      </c>
      <c r="AW46" s="245"/>
    </row>
    <row r="47" spans="2:49" ht="54.75" customHeight="1" x14ac:dyDescent="0.25">
      <c r="B47" s="22" t="s">
        <v>19</v>
      </c>
      <c r="C47" s="238" t="s">
        <v>954</v>
      </c>
      <c r="D47" s="30"/>
      <c r="E47" s="30"/>
      <c r="F47" s="239"/>
      <c r="G47" s="239"/>
      <c r="H47" s="239"/>
      <c r="I47" s="21"/>
      <c r="J47" s="240"/>
      <c r="K47" s="251"/>
      <c r="L47" s="228"/>
      <c r="M47" s="101"/>
      <c r="N47" s="305"/>
      <c r="O47" s="30"/>
      <c r="P47" s="90"/>
      <c r="Q47" s="101"/>
      <c r="R47" s="101"/>
      <c r="S47" s="101"/>
      <c r="T47" s="101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245"/>
    </row>
    <row r="48" spans="2:49" ht="75" customHeight="1" x14ac:dyDescent="0.25">
      <c r="B48" s="22" t="s">
        <v>31</v>
      </c>
      <c r="C48" s="30" t="s">
        <v>955</v>
      </c>
      <c r="D48" s="30" t="s">
        <v>956</v>
      </c>
      <c r="E48" s="30" t="s">
        <v>957</v>
      </c>
      <c r="F48" s="56" t="s">
        <v>958</v>
      </c>
      <c r="G48" s="250" t="s">
        <v>38</v>
      </c>
      <c r="H48" s="239" t="s">
        <v>959</v>
      </c>
      <c r="I48" s="21" t="s">
        <v>55</v>
      </c>
      <c r="J48" s="38" t="s">
        <v>57</v>
      </c>
      <c r="K48" s="251"/>
      <c r="L48" s="311">
        <v>20</v>
      </c>
      <c r="M48" s="312">
        <v>1</v>
      </c>
      <c r="N48" s="301">
        <v>8</v>
      </c>
      <c r="O48" s="30">
        <v>2017</v>
      </c>
      <c r="P48" s="90">
        <v>2018</v>
      </c>
      <c r="Q48" s="101"/>
      <c r="R48" s="101"/>
      <c r="S48" s="101"/>
      <c r="T48" s="101"/>
      <c r="U48" s="63" t="s">
        <v>33</v>
      </c>
      <c r="V48" s="63"/>
      <c r="W48" s="63"/>
      <c r="X48" s="63"/>
      <c r="Y48" s="63"/>
      <c r="Z48" s="63"/>
      <c r="AA48" s="63"/>
      <c r="AB48" s="30" t="s">
        <v>899</v>
      </c>
      <c r="AC48" s="63">
        <v>2</v>
      </c>
      <c r="AD48" s="85">
        <v>0.1</v>
      </c>
      <c r="AE48" s="63">
        <v>0</v>
      </c>
      <c r="AF48" s="63">
        <v>0</v>
      </c>
      <c r="AG48" s="63">
        <v>6</v>
      </c>
      <c r="AH48" s="85">
        <v>0.3</v>
      </c>
      <c r="AI48" s="63">
        <v>0</v>
      </c>
      <c r="AJ48" s="63">
        <v>0</v>
      </c>
      <c r="AK48" s="63">
        <v>6</v>
      </c>
      <c r="AL48" s="85">
        <v>0.3</v>
      </c>
      <c r="AM48" s="63">
        <v>0</v>
      </c>
      <c r="AN48" s="63">
        <v>0</v>
      </c>
      <c r="AO48" s="63">
        <v>6</v>
      </c>
      <c r="AP48" s="85">
        <v>0.3</v>
      </c>
      <c r="AQ48" s="63">
        <v>0</v>
      </c>
      <c r="AR48" s="63">
        <v>0</v>
      </c>
      <c r="AS48" s="63">
        <f>AC48+AG48+AK48+AO48</f>
        <v>20</v>
      </c>
      <c r="AT48" s="122">
        <f>AD48+AH48+AL48+AP48</f>
        <v>1</v>
      </c>
      <c r="AU48" s="272">
        <f>AE48+AI48+AM48+AQ48</f>
        <v>0</v>
      </c>
      <c r="AV48" s="272">
        <v>0</v>
      </c>
      <c r="AW48" s="245"/>
    </row>
    <row r="49" spans="2:49" ht="53.25" customHeight="1" x14ac:dyDescent="0.25">
      <c r="B49" s="22" t="s">
        <v>19</v>
      </c>
      <c r="C49" s="238" t="s">
        <v>960</v>
      </c>
      <c r="D49" s="30"/>
      <c r="E49" s="30"/>
      <c r="F49" s="239"/>
      <c r="G49" s="239"/>
      <c r="H49" s="239"/>
      <c r="I49" s="21"/>
      <c r="J49" s="240"/>
      <c r="K49" s="251"/>
      <c r="L49" s="228"/>
      <c r="M49" s="101"/>
      <c r="N49" s="305"/>
      <c r="O49" s="30"/>
      <c r="P49" s="90"/>
      <c r="Q49" s="101"/>
      <c r="R49" s="101"/>
      <c r="S49" s="101"/>
      <c r="T49" s="101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245"/>
    </row>
    <row r="50" spans="2:49" ht="74.25" customHeight="1" x14ac:dyDescent="0.25">
      <c r="B50" s="22" t="s">
        <v>31</v>
      </c>
      <c r="C50" s="30" t="s">
        <v>961</v>
      </c>
      <c r="D50" s="30" t="s">
        <v>60</v>
      </c>
      <c r="E50" s="30" t="s">
        <v>962</v>
      </c>
      <c r="F50" s="56" t="s">
        <v>61</v>
      </c>
      <c r="G50" s="239" t="s">
        <v>963</v>
      </c>
      <c r="H50" s="239" t="s">
        <v>964</v>
      </c>
      <c r="I50" s="21" t="s">
        <v>55</v>
      </c>
      <c r="J50" s="38" t="s">
        <v>57</v>
      </c>
      <c r="K50" s="251" t="s">
        <v>32</v>
      </c>
      <c r="L50" s="311">
        <v>5</v>
      </c>
      <c r="M50" s="312">
        <v>1</v>
      </c>
      <c r="N50" s="301">
        <v>6</v>
      </c>
      <c r="O50" s="30">
        <v>2017</v>
      </c>
      <c r="P50" s="90">
        <v>2018</v>
      </c>
      <c r="Q50" s="101"/>
      <c r="R50" s="101"/>
      <c r="S50" s="101"/>
      <c r="T50" s="101"/>
      <c r="U50" s="63" t="s">
        <v>33</v>
      </c>
      <c r="V50" s="63"/>
      <c r="W50" s="63"/>
      <c r="X50" s="63"/>
      <c r="Y50" s="63"/>
      <c r="Z50" s="63"/>
      <c r="AA50" s="63"/>
      <c r="AB50" s="63" t="s">
        <v>965</v>
      </c>
      <c r="AC50" s="63">
        <v>0</v>
      </c>
      <c r="AD50" s="85">
        <v>0</v>
      </c>
      <c r="AE50" s="63">
        <v>0</v>
      </c>
      <c r="AF50" s="63">
        <v>0</v>
      </c>
      <c r="AG50" s="63">
        <v>1</v>
      </c>
      <c r="AH50" s="85">
        <v>0.33329999999999999</v>
      </c>
      <c r="AI50" s="63">
        <v>1</v>
      </c>
      <c r="AJ50" s="63">
        <v>20</v>
      </c>
      <c r="AK50" s="63">
        <v>1</v>
      </c>
      <c r="AL50" s="85">
        <v>0.33329999999999999</v>
      </c>
      <c r="AM50" s="63">
        <v>1</v>
      </c>
      <c r="AN50" s="63">
        <v>20</v>
      </c>
      <c r="AO50" s="63">
        <v>1</v>
      </c>
      <c r="AP50" s="85">
        <v>0.33339999999999997</v>
      </c>
      <c r="AQ50" s="63">
        <v>1</v>
      </c>
      <c r="AR50" s="63">
        <v>20</v>
      </c>
      <c r="AS50" s="63">
        <f>AC50+AG50+AK50+AO50</f>
        <v>3</v>
      </c>
      <c r="AT50" s="122">
        <f>AD50+AH50+AL50+AP50</f>
        <v>1</v>
      </c>
      <c r="AU50" s="272">
        <f>AE50+AI50+AM50+AQ50</f>
        <v>3</v>
      </c>
      <c r="AV50" s="272">
        <v>100</v>
      </c>
      <c r="AW50" s="245"/>
    </row>
    <row r="51" spans="2:49" ht="46.5" customHeight="1" x14ac:dyDescent="0.25">
      <c r="B51" s="22" t="s">
        <v>19</v>
      </c>
      <c r="C51" s="238" t="s">
        <v>34</v>
      </c>
      <c r="D51" s="30"/>
      <c r="E51" s="30"/>
      <c r="F51" s="239"/>
      <c r="G51" s="239"/>
      <c r="H51" s="239"/>
      <c r="I51" s="21"/>
      <c r="J51" s="240"/>
      <c r="K51" s="251"/>
      <c r="L51" s="228"/>
      <c r="M51" s="101"/>
      <c r="N51" s="305"/>
      <c r="O51" s="30"/>
      <c r="P51" s="90"/>
      <c r="Q51" s="101"/>
      <c r="R51" s="101"/>
      <c r="S51" s="101"/>
      <c r="T51" s="101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245"/>
    </row>
    <row r="52" spans="2:49" ht="80.25" customHeight="1" x14ac:dyDescent="0.25">
      <c r="B52" s="22" t="s">
        <v>31</v>
      </c>
      <c r="C52" s="30" t="s">
        <v>44</v>
      </c>
      <c r="D52" s="30" t="s">
        <v>62</v>
      </c>
      <c r="E52" s="30" t="s">
        <v>45</v>
      </c>
      <c r="F52" s="56" t="s">
        <v>63</v>
      </c>
      <c r="G52" s="250" t="s">
        <v>39</v>
      </c>
      <c r="H52" s="239" t="s">
        <v>46</v>
      </c>
      <c r="I52" s="21" t="s">
        <v>55</v>
      </c>
      <c r="J52" s="38" t="s">
        <v>57</v>
      </c>
      <c r="K52" s="251" t="s">
        <v>32</v>
      </c>
      <c r="L52" s="311">
        <v>1</v>
      </c>
      <c r="M52" s="312">
        <v>1</v>
      </c>
      <c r="N52" s="305">
        <v>0</v>
      </c>
      <c r="O52" s="30">
        <v>2017</v>
      </c>
      <c r="P52" s="90">
        <v>2018</v>
      </c>
      <c r="Q52" s="101"/>
      <c r="R52" s="101"/>
      <c r="S52" s="101"/>
      <c r="T52" s="101"/>
      <c r="U52" s="63" t="s">
        <v>33</v>
      </c>
      <c r="V52" s="63"/>
      <c r="W52" s="63"/>
      <c r="X52" s="63"/>
      <c r="Y52" s="63"/>
      <c r="Z52" s="63"/>
      <c r="AA52" s="63"/>
      <c r="AB52" s="63" t="s">
        <v>965</v>
      </c>
      <c r="AC52" s="63">
        <v>1</v>
      </c>
      <c r="AD52" s="63">
        <v>100</v>
      </c>
      <c r="AE52" s="63">
        <v>0</v>
      </c>
      <c r="AF52" s="63">
        <v>0</v>
      </c>
      <c r="AG52" s="63">
        <v>0</v>
      </c>
      <c r="AH52" s="63">
        <v>0</v>
      </c>
      <c r="AI52" s="63">
        <v>0</v>
      </c>
      <c r="AJ52" s="63">
        <v>0</v>
      </c>
      <c r="AK52" s="63">
        <v>0</v>
      </c>
      <c r="AL52" s="63">
        <v>0</v>
      </c>
      <c r="AM52" s="63">
        <v>0</v>
      </c>
      <c r="AN52" s="63">
        <v>0</v>
      </c>
      <c r="AO52" s="63">
        <v>0</v>
      </c>
      <c r="AP52" s="85">
        <v>0</v>
      </c>
      <c r="AQ52" s="85">
        <v>0</v>
      </c>
      <c r="AR52" s="63">
        <v>0</v>
      </c>
      <c r="AS52" s="63">
        <f>AC52+AG52+AK52+AO52</f>
        <v>1</v>
      </c>
      <c r="AT52" s="122">
        <v>1</v>
      </c>
      <c r="AU52" s="272">
        <v>0</v>
      </c>
      <c r="AV52" s="272">
        <v>0</v>
      </c>
      <c r="AW52" s="245"/>
    </row>
    <row r="53" spans="2:49" ht="42.75" customHeight="1" x14ac:dyDescent="0.25">
      <c r="B53" s="22" t="s">
        <v>19</v>
      </c>
      <c r="C53" s="238" t="s">
        <v>83</v>
      </c>
      <c r="D53" s="30"/>
      <c r="E53" s="30"/>
      <c r="F53" s="239"/>
      <c r="G53" s="239"/>
      <c r="H53" s="239"/>
      <c r="I53" s="21"/>
      <c r="J53" s="240"/>
      <c r="K53" s="251"/>
      <c r="L53" s="228"/>
      <c r="M53" s="101"/>
      <c r="N53" s="305"/>
      <c r="O53" s="30"/>
      <c r="P53" s="90"/>
      <c r="Q53" s="101"/>
      <c r="R53" s="101"/>
      <c r="S53" s="101"/>
      <c r="T53" s="101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245"/>
    </row>
    <row r="54" spans="2:49" ht="72" customHeight="1" x14ac:dyDescent="0.25">
      <c r="B54" s="22" t="s">
        <v>31</v>
      </c>
      <c r="C54" s="30" t="s">
        <v>64</v>
      </c>
      <c r="D54" s="30" t="s">
        <v>66</v>
      </c>
      <c r="E54" s="30" t="s">
        <v>47</v>
      </c>
      <c r="F54" s="56" t="s">
        <v>65</v>
      </c>
      <c r="G54" s="250" t="s">
        <v>78</v>
      </c>
      <c r="H54" s="239" t="s">
        <v>48</v>
      </c>
      <c r="I54" s="21" t="s">
        <v>55</v>
      </c>
      <c r="J54" s="38" t="s">
        <v>57</v>
      </c>
      <c r="K54" s="251" t="s">
        <v>32</v>
      </c>
      <c r="L54" s="311">
        <v>1</v>
      </c>
      <c r="M54" s="312">
        <v>1</v>
      </c>
      <c r="N54" s="305">
        <v>0</v>
      </c>
      <c r="O54" s="30">
        <v>2017</v>
      </c>
      <c r="P54" s="90">
        <v>2018</v>
      </c>
      <c r="Q54" s="101"/>
      <c r="R54" s="101"/>
      <c r="S54" s="101"/>
      <c r="T54" s="101"/>
      <c r="U54" s="63" t="s">
        <v>33</v>
      </c>
      <c r="V54" s="63"/>
      <c r="W54" s="63"/>
      <c r="X54" s="63"/>
      <c r="Y54" s="63"/>
      <c r="Z54" s="63"/>
      <c r="AA54" s="63"/>
      <c r="AB54" s="63" t="s">
        <v>965</v>
      </c>
      <c r="AC54" s="63">
        <v>1</v>
      </c>
      <c r="AD54" s="63">
        <v>100</v>
      </c>
      <c r="AE54" s="63">
        <v>0</v>
      </c>
      <c r="AF54" s="63">
        <v>0</v>
      </c>
      <c r="AG54" s="63">
        <v>0</v>
      </c>
      <c r="AH54" s="63">
        <v>0</v>
      </c>
      <c r="AI54" s="63">
        <v>0</v>
      </c>
      <c r="AJ54" s="63">
        <v>0</v>
      </c>
      <c r="AK54" s="63">
        <v>0</v>
      </c>
      <c r="AL54" s="63">
        <v>0</v>
      </c>
      <c r="AM54" s="63">
        <v>0</v>
      </c>
      <c r="AN54" s="63">
        <v>0</v>
      </c>
      <c r="AO54" s="63">
        <v>0</v>
      </c>
      <c r="AP54" s="97">
        <v>0</v>
      </c>
      <c r="AQ54" s="97">
        <v>0</v>
      </c>
      <c r="AR54" s="63">
        <v>0</v>
      </c>
      <c r="AS54" s="63">
        <f>AC54+AG54+AK54+AO54</f>
        <v>1</v>
      </c>
      <c r="AT54" s="122">
        <v>1</v>
      </c>
      <c r="AU54" s="272">
        <f>AE54+AI54+AM54+AQ54</f>
        <v>0</v>
      </c>
      <c r="AV54" s="272">
        <v>0</v>
      </c>
      <c r="AW54" s="245"/>
    </row>
    <row r="55" spans="2:49" ht="57" customHeight="1" x14ac:dyDescent="0.25">
      <c r="B55" s="22" t="s">
        <v>19</v>
      </c>
      <c r="C55" s="238" t="s">
        <v>84</v>
      </c>
      <c r="D55" s="30"/>
      <c r="E55" s="30"/>
      <c r="F55" s="239"/>
      <c r="G55" s="239"/>
      <c r="H55" s="239"/>
      <c r="I55" s="21"/>
      <c r="J55" s="240"/>
      <c r="K55" s="251"/>
      <c r="L55" s="228"/>
      <c r="M55" s="101"/>
      <c r="N55" s="305"/>
      <c r="O55" s="30"/>
      <c r="P55" s="90"/>
      <c r="Q55" s="101"/>
      <c r="R55" s="101"/>
      <c r="S55" s="101"/>
      <c r="T55" s="101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245"/>
    </row>
    <row r="56" spans="2:49" ht="66.75" customHeight="1" x14ac:dyDescent="0.25">
      <c r="B56" s="22" t="s">
        <v>31</v>
      </c>
      <c r="C56" s="30" t="s">
        <v>85</v>
      </c>
      <c r="D56" s="30" t="s">
        <v>67</v>
      </c>
      <c r="E56" s="30" t="s">
        <v>49</v>
      </c>
      <c r="F56" s="56" t="s">
        <v>68</v>
      </c>
      <c r="G56" s="250" t="s">
        <v>39</v>
      </c>
      <c r="H56" s="239" t="s">
        <v>86</v>
      </c>
      <c r="I56" s="21" t="s">
        <v>55</v>
      </c>
      <c r="J56" s="38" t="s">
        <v>57</v>
      </c>
      <c r="K56" s="251" t="s">
        <v>32</v>
      </c>
      <c r="L56" s="311">
        <v>2</v>
      </c>
      <c r="M56" s="312">
        <v>1</v>
      </c>
      <c r="N56" s="305">
        <v>0</v>
      </c>
      <c r="O56" s="30">
        <v>2017</v>
      </c>
      <c r="P56" s="90">
        <v>2018</v>
      </c>
      <c r="Q56" s="101"/>
      <c r="R56" s="101"/>
      <c r="S56" s="101"/>
      <c r="T56" s="101"/>
      <c r="U56" s="63" t="s">
        <v>33</v>
      </c>
      <c r="V56" s="63"/>
      <c r="W56" s="63"/>
      <c r="X56" s="63"/>
      <c r="Y56" s="63"/>
      <c r="Z56" s="63"/>
      <c r="AA56" s="63"/>
      <c r="AB56" s="63" t="s">
        <v>965</v>
      </c>
      <c r="AC56" s="123">
        <v>0</v>
      </c>
      <c r="AD56" s="123">
        <v>0</v>
      </c>
      <c r="AE56" s="63">
        <v>0</v>
      </c>
      <c r="AF56" s="63">
        <v>0</v>
      </c>
      <c r="AG56" s="123">
        <v>0</v>
      </c>
      <c r="AH56" s="123">
        <v>0</v>
      </c>
      <c r="AI56" s="63">
        <v>0</v>
      </c>
      <c r="AJ56" s="63">
        <v>0</v>
      </c>
      <c r="AK56" s="123">
        <v>1</v>
      </c>
      <c r="AL56" s="97">
        <v>0.5</v>
      </c>
      <c r="AM56" s="97">
        <v>0</v>
      </c>
      <c r="AN56" s="63">
        <v>0</v>
      </c>
      <c r="AO56" s="123">
        <v>1</v>
      </c>
      <c r="AP56" s="97">
        <v>0.5</v>
      </c>
      <c r="AQ56" s="97">
        <v>0</v>
      </c>
      <c r="AR56" s="63">
        <v>0</v>
      </c>
      <c r="AS56" s="63">
        <f>AC56+AG56+AK56+AO56</f>
        <v>2</v>
      </c>
      <c r="AT56" s="122">
        <f>AD56+AH56+AL56+AP56</f>
        <v>1</v>
      </c>
      <c r="AU56" s="272">
        <f>AE56+AI56+AM56+AQ56</f>
        <v>0</v>
      </c>
      <c r="AV56" s="272">
        <v>0</v>
      </c>
      <c r="AW56" s="245"/>
    </row>
    <row r="57" spans="2:49" ht="55.5" customHeight="1" x14ac:dyDescent="0.25">
      <c r="B57" s="60" t="s">
        <v>19</v>
      </c>
      <c r="C57" s="238" t="s">
        <v>87</v>
      </c>
      <c r="D57" s="65"/>
      <c r="E57" s="63"/>
      <c r="F57" s="29"/>
      <c r="G57" s="250"/>
      <c r="H57" s="28"/>
      <c r="I57" s="21"/>
      <c r="J57" s="258"/>
      <c r="K57" s="259"/>
      <c r="L57" s="65"/>
      <c r="M57" s="63"/>
      <c r="N57" s="63"/>
      <c r="O57" s="63"/>
      <c r="P57" s="86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</row>
    <row r="58" spans="2:49" ht="69" customHeight="1" x14ac:dyDescent="0.25">
      <c r="B58" s="60" t="s">
        <v>31</v>
      </c>
      <c r="C58" s="30" t="s">
        <v>69</v>
      </c>
      <c r="D58" s="30" t="s">
        <v>67</v>
      </c>
      <c r="E58" s="63" t="s">
        <v>49</v>
      </c>
      <c r="F58" s="56" t="s">
        <v>68</v>
      </c>
      <c r="G58" s="250" t="s">
        <v>39</v>
      </c>
      <c r="H58" s="239" t="s">
        <v>86</v>
      </c>
      <c r="I58" s="21" t="s">
        <v>55</v>
      </c>
      <c r="J58" s="38" t="s">
        <v>57</v>
      </c>
      <c r="K58" s="259" t="s">
        <v>32</v>
      </c>
      <c r="L58" s="307">
        <v>1</v>
      </c>
      <c r="M58" s="309">
        <v>1</v>
      </c>
      <c r="N58" s="63">
        <v>0</v>
      </c>
      <c r="O58" s="63">
        <v>2017</v>
      </c>
      <c r="P58" s="86">
        <v>2018</v>
      </c>
      <c r="Q58" s="63"/>
      <c r="R58" s="63"/>
      <c r="S58" s="63"/>
      <c r="T58" s="63"/>
      <c r="U58" s="63" t="s">
        <v>33</v>
      </c>
      <c r="V58" s="63"/>
      <c r="W58" s="63"/>
      <c r="X58" s="63"/>
      <c r="Y58" s="63"/>
      <c r="Z58" s="63"/>
      <c r="AA58" s="63"/>
      <c r="AB58" s="63" t="s">
        <v>965</v>
      </c>
      <c r="AC58" s="63">
        <v>0</v>
      </c>
      <c r="AD58" s="63">
        <v>0</v>
      </c>
      <c r="AE58" s="63">
        <v>0</v>
      </c>
      <c r="AF58" s="63">
        <v>0</v>
      </c>
      <c r="AG58" s="63">
        <v>0</v>
      </c>
      <c r="AH58" s="63">
        <v>0</v>
      </c>
      <c r="AI58" s="63">
        <v>0</v>
      </c>
      <c r="AJ58" s="63">
        <v>0</v>
      </c>
      <c r="AK58" s="63">
        <v>0</v>
      </c>
      <c r="AL58" s="63">
        <v>0</v>
      </c>
      <c r="AM58" s="63">
        <v>0</v>
      </c>
      <c r="AN58" s="63">
        <v>0</v>
      </c>
      <c r="AO58" s="63">
        <v>1</v>
      </c>
      <c r="AP58" s="85">
        <v>1</v>
      </c>
      <c r="AQ58" s="63">
        <v>0</v>
      </c>
      <c r="AR58" s="63">
        <v>0</v>
      </c>
      <c r="AS58" s="63">
        <f>AC58+AG58+AK58+AO58</f>
        <v>1</v>
      </c>
      <c r="AT58" s="122">
        <f>AD58+AH58+AL58+AP58</f>
        <v>1</v>
      </c>
      <c r="AU58" s="272">
        <f>AE58+AI58+AM58+AQ58</f>
        <v>0</v>
      </c>
      <c r="AV58" s="272">
        <v>0</v>
      </c>
      <c r="AW58" s="63"/>
    </row>
    <row r="59" spans="2:49" ht="40.5" customHeight="1" x14ac:dyDescent="0.25">
      <c r="B59" s="33" t="s">
        <v>19</v>
      </c>
      <c r="C59" s="260" t="s">
        <v>35</v>
      </c>
      <c r="D59" s="65"/>
      <c r="E59" s="63"/>
      <c r="F59" s="29"/>
      <c r="G59" s="250"/>
      <c r="H59" s="28"/>
      <c r="I59" s="21"/>
      <c r="J59" s="258"/>
      <c r="K59" s="259"/>
      <c r="L59" s="65"/>
      <c r="M59" s="63"/>
      <c r="N59" s="63"/>
      <c r="O59" s="63"/>
      <c r="P59" s="86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</row>
    <row r="60" spans="2:49" ht="69.75" customHeight="1" x14ac:dyDescent="0.25">
      <c r="B60" s="60" t="s">
        <v>31</v>
      </c>
      <c r="C60" s="30" t="s">
        <v>36</v>
      </c>
      <c r="D60" s="228" t="s">
        <v>70</v>
      </c>
      <c r="E60" s="30" t="s">
        <v>50</v>
      </c>
      <c r="F60" s="56" t="s">
        <v>71</v>
      </c>
      <c r="G60" s="250" t="s">
        <v>41</v>
      </c>
      <c r="H60" s="59" t="s">
        <v>51</v>
      </c>
      <c r="I60" s="21" t="s">
        <v>55</v>
      </c>
      <c r="J60" s="38" t="s">
        <v>57</v>
      </c>
      <c r="K60" s="259" t="s">
        <v>32</v>
      </c>
      <c r="L60" s="307">
        <v>10</v>
      </c>
      <c r="M60" s="309">
        <v>1</v>
      </c>
      <c r="N60" s="63">
        <v>0</v>
      </c>
      <c r="O60" s="63">
        <v>2017</v>
      </c>
      <c r="P60" s="86">
        <v>2018</v>
      </c>
      <c r="Q60" s="63"/>
      <c r="R60" s="63"/>
      <c r="S60" s="63"/>
      <c r="T60" s="63"/>
      <c r="U60" s="63" t="s">
        <v>33</v>
      </c>
      <c r="V60" s="63"/>
      <c r="W60" s="63"/>
      <c r="X60" s="63"/>
      <c r="Y60" s="63"/>
      <c r="Z60" s="63"/>
      <c r="AA60" s="63"/>
      <c r="AB60" s="63" t="s">
        <v>965</v>
      </c>
      <c r="AC60" s="63">
        <v>0</v>
      </c>
      <c r="AD60" s="63">
        <v>0</v>
      </c>
      <c r="AE60" s="63">
        <v>0</v>
      </c>
      <c r="AF60" s="63">
        <v>0</v>
      </c>
      <c r="AG60" s="63">
        <v>10</v>
      </c>
      <c r="AH60" s="63">
        <v>100</v>
      </c>
      <c r="AI60" s="63">
        <v>0</v>
      </c>
      <c r="AJ60" s="63">
        <v>0</v>
      </c>
      <c r="AK60" s="63">
        <v>0</v>
      </c>
      <c r="AL60" s="63">
        <v>0</v>
      </c>
      <c r="AM60" s="63">
        <v>0</v>
      </c>
      <c r="AN60" s="63">
        <v>0</v>
      </c>
      <c r="AO60" s="63">
        <v>0</v>
      </c>
      <c r="AP60" s="85">
        <v>0</v>
      </c>
      <c r="AQ60" s="63">
        <v>0</v>
      </c>
      <c r="AR60" s="63">
        <v>0</v>
      </c>
      <c r="AS60" s="63">
        <v>10</v>
      </c>
      <c r="AT60" s="122">
        <v>1</v>
      </c>
      <c r="AU60" s="272">
        <f>AE60+AI60+AM60+AQ60</f>
        <v>0</v>
      </c>
      <c r="AV60" s="272">
        <v>0</v>
      </c>
      <c r="AW60" s="63"/>
    </row>
    <row r="61" spans="2:49" ht="73.5" customHeight="1" x14ac:dyDescent="0.25">
      <c r="B61" s="60" t="s">
        <v>19</v>
      </c>
      <c r="C61" s="238" t="s">
        <v>37</v>
      </c>
      <c r="D61" s="65"/>
      <c r="E61" s="63"/>
      <c r="F61" s="29"/>
      <c r="G61" s="250"/>
      <c r="H61" s="28"/>
      <c r="I61" s="21"/>
      <c r="J61" s="38"/>
      <c r="K61" s="259"/>
      <c r="L61" s="65"/>
      <c r="M61" s="63"/>
      <c r="N61" s="63"/>
      <c r="O61" s="63"/>
      <c r="P61" s="86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</row>
    <row r="62" spans="2:49" ht="68.25" customHeight="1" x14ac:dyDescent="0.25">
      <c r="B62" s="60" t="s">
        <v>31</v>
      </c>
      <c r="C62" s="63" t="s">
        <v>52</v>
      </c>
      <c r="D62" s="228" t="s">
        <v>72</v>
      </c>
      <c r="E62" s="30" t="s">
        <v>53</v>
      </c>
      <c r="F62" s="56" t="s">
        <v>61</v>
      </c>
      <c r="G62" s="250" t="s">
        <v>40</v>
      </c>
      <c r="H62" s="59" t="s">
        <v>54</v>
      </c>
      <c r="I62" s="21" t="s">
        <v>55</v>
      </c>
      <c r="J62" s="38" t="s">
        <v>57</v>
      </c>
      <c r="K62" s="259"/>
      <c r="L62" s="307">
        <v>3</v>
      </c>
      <c r="M62" s="309">
        <v>1</v>
      </c>
      <c r="N62" s="63">
        <v>0</v>
      </c>
      <c r="O62" s="63">
        <v>2017</v>
      </c>
      <c r="P62" s="86">
        <v>2018</v>
      </c>
      <c r="Q62" s="63"/>
      <c r="R62" s="63"/>
      <c r="S62" s="63"/>
      <c r="T62" s="63"/>
      <c r="U62" s="63" t="s">
        <v>33</v>
      </c>
      <c r="V62" s="63"/>
      <c r="W62" s="63"/>
      <c r="X62" s="63"/>
      <c r="Y62" s="63"/>
      <c r="Z62" s="63"/>
      <c r="AA62" s="63"/>
      <c r="AB62" s="63" t="s">
        <v>965</v>
      </c>
      <c r="AC62" s="63">
        <v>0</v>
      </c>
      <c r="AD62" s="63">
        <v>0</v>
      </c>
      <c r="AE62" s="63">
        <v>0</v>
      </c>
      <c r="AF62" s="63">
        <v>0</v>
      </c>
      <c r="AG62" s="63">
        <v>0</v>
      </c>
      <c r="AH62" s="63">
        <v>0</v>
      </c>
      <c r="AI62" s="63">
        <v>0</v>
      </c>
      <c r="AJ62" s="63">
        <v>0</v>
      </c>
      <c r="AK62" s="63">
        <v>0</v>
      </c>
      <c r="AL62" s="63">
        <v>0</v>
      </c>
      <c r="AM62" s="63">
        <v>0</v>
      </c>
      <c r="AN62" s="63">
        <v>0</v>
      </c>
      <c r="AO62" s="63">
        <v>3</v>
      </c>
      <c r="AP62" s="85">
        <v>1</v>
      </c>
      <c r="AQ62" s="63">
        <v>0</v>
      </c>
      <c r="AR62" s="63">
        <v>0</v>
      </c>
      <c r="AS62" s="63">
        <f>AC62+AG62+AK62+AO62</f>
        <v>3</v>
      </c>
      <c r="AT62" s="122">
        <f>AD62+AH62+AL62+AP62</f>
        <v>1</v>
      </c>
      <c r="AU62" s="272">
        <f>AE62+AI62+AM62+AQ62</f>
        <v>0</v>
      </c>
      <c r="AV62" s="272">
        <v>0</v>
      </c>
      <c r="AW62" s="63"/>
    </row>
    <row r="63" spans="2:49" ht="51" customHeight="1" x14ac:dyDescent="0.25">
      <c r="B63" s="60" t="s">
        <v>19</v>
      </c>
      <c r="C63" s="260" t="s">
        <v>966</v>
      </c>
      <c r="D63" s="65"/>
      <c r="E63" s="63"/>
      <c r="F63" s="29"/>
      <c r="G63" s="250"/>
      <c r="H63" s="28"/>
      <c r="I63" s="21"/>
      <c r="J63" s="258"/>
      <c r="K63" s="259"/>
      <c r="L63" s="65"/>
      <c r="M63" s="63"/>
      <c r="N63" s="63"/>
      <c r="O63" s="63"/>
      <c r="P63" s="86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</row>
    <row r="64" spans="2:49" ht="72" customHeight="1" x14ac:dyDescent="0.25">
      <c r="B64" s="60" t="s">
        <v>31</v>
      </c>
      <c r="C64" s="30" t="s">
        <v>967</v>
      </c>
      <c r="D64" s="228" t="s">
        <v>73</v>
      </c>
      <c r="E64" s="30" t="s">
        <v>968</v>
      </c>
      <c r="F64" s="56" t="s">
        <v>61</v>
      </c>
      <c r="G64" s="250" t="s">
        <v>969</v>
      </c>
      <c r="H64" s="59" t="s">
        <v>43</v>
      </c>
      <c r="I64" s="21" t="s">
        <v>55</v>
      </c>
      <c r="J64" s="38" t="s">
        <v>970</v>
      </c>
      <c r="K64" s="259"/>
      <c r="L64" s="307">
        <v>3</v>
      </c>
      <c r="M64" s="309">
        <v>1</v>
      </c>
      <c r="N64" s="63">
        <v>3</v>
      </c>
      <c r="O64" s="63">
        <v>2017</v>
      </c>
      <c r="P64" s="86">
        <v>2018</v>
      </c>
      <c r="Q64" s="63"/>
      <c r="R64" s="63"/>
      <c r="S64" s="63"/>
      <c r="T64" s="63"/>
      <c r="U64" s="63" t="s">
        <v>33</v>
      </c>
      <c r="V64" s="63"/>
      <c r="W64" s="63"/>
      <c r="X64" s="63"/>
      <c r="Y64" s="63"/>
      <c r="Z64" s="63"/>
      <c r="AA64" s="63"/>
      <c r="AB64" s="63" t="s">
        <v>971</v>
      </c>
      <c r="AC64" s="63">
        <v>1</v>
      </c>
      <c r="AD64" s="85">
        <v>0.33329999999999999</v>
      </c>
      <c r="AE64" s="63">
        <v>1</v>
      </c>
      <c r="AF64" s="63">
        <v>33.33</v>
      </c>
      <c r="AG64" s="63">
        <v>0</v>
      </c>
      <c r="AH64" s="63">
        <v>0</v>
      </c>
      <c r="AI64" s="63">
        <v>0</v>
      </c>
      <c r="AJ64" s="63">
        <v>0</v>
      </c>
      <c r="AK64" s="63">
        <v>1</v>
      </c>
      <c r="AL64" s="122">
        <v>0.33329999999999999</v>
      </c>
      <c r="AM64" s="63"/>
      <c r="AN64" s="63">
        <v>33.33</v>
      </c>
      <c r="AO64" s="63">
        <v>1</v>
      </c>
      <c r="AP64" s="122">
        <v>0.33339999999999997</v>
      </c>
      <c r="AQ64" s="63">
        <v>1</v>
      </c>
      <c r="AR64" s="63">
        <v>33.340000000000003</v>
      </c>
      <c r="AS64" s="63">
        <f t="shared" ref="AS64:AU66" si="5">AC64+AG64+AK64+AO64</f>
        <v>3</v>
      </c>
      <c r="AT64" s="122">
        <f t="shared" si="5"/>
        <v>1</v>
      </c>
      <c r="AU64" s="272">
        <v>3</v>
      </c>
      <c r="AV64" s="272">
        <v>100</v>
      </c>
      <c r="AW64" s="63"/>
    </row>
    <row r="65" spans="2:49" ht="81" customHeight="1" x14ac:dyDescent="0.25">
      <c r="B65" s="60" t="s">
        <v>31</v>
      </c>
      <c r="C65" s="63" t="s">
        <v>972</v>
      </c>
      <c r="D65" s="228" t="s">
        <v>79</v>
      </c>
      <c r="E65" s="30" t="s">
        <v>74</v>
      </c>
      <c r="F65" s="56" t="s">
        <v>973</v>
      </c>
      <c r="G65" s="239" t="s">
        <v>41</v>
      </c>
      <c r="H65" s="261" t="s">
        <v>974</v>
      </c>
      <c r="I65" s="21" t="s">
        <v>55</v>
      </c>
      <c r="J65" s="38" t="s">
        <v>57</v>
      </c>
      <c r="K65" s="259"/>
      <c r="L65" s="307">
        <v>20</v>
      </c>
      <c r="M65" s="309">
        <v>1</v>
      </c>
      <c r="N65" s="63">
        <v>20</v>
      </c>
      <c r="O65" s="63">
        <v>2017</v>
      </c>
      <c r="P65" s="86">
        <v>2018</v>
      </c>
      <c r="Q65" s="63"/>
      <c r="R65" s="63"/>
      <c r="S65" s="63"/>
      <c r="T65" s="63"/>
      <c r="U65" s="63" t="s">
        <v>33</v>
      </c>
      <c r="V65" s="63"/>
      <c r="W65" s="63"/>
      <c r="X65" s="63"/>
      <c r="Y65" s="63"/>
      <c r="Z65" s="63"/>
      <c r="AA65" s="63"/>
      <c r="AB65" s="63" t="s">
        <v>971</v>
      </c>
      <c r="AC65" s="63">
        <v>5</v>
      </c>
      <c r="AD65" s="63">
        <v>25</v>
      </c>
      <c r="AE65" s="63">
        <v>5</v>
      </c>
      <c r="AF65" s="63">
        <v>25</v>
      </c>
      <c r="AG65" s="63">
        <v>5</v>
      </c>
      <c r="AH65" s="122">
        <v>0.25</v>
      </c>
      <c r="AI65" s="63">
        <v>5</v>
      </c>
      <c r="AJ65" s="63">
        <v>25</v>
      </c>
      <c r="AK65" s="63">
        <v>5</v>
      </c>
      <c r="AL65" s="122">
        <v>0.25</v>
      </c>
      <c r="AM65" s="63">
        <v>5</v>
      </c>
      <c r="AN65" s="63">
        <v>25</v>
      </c>
      <c r="AO65" s="63">
        <v>5</v>
      </c>
      <c r="AP65" s="63">
        <v>25</v>
      </c>
      <c r="AQ65" s="63">
        <v>5</v>
      </c>
      <c r="AR65" s="63">
        <v>25</v>
      </c>
      <c r="AS65" s="63">
        <f t="shared" si="5"/>
        <v>20</v>
      </c>
      <c r="AT65" s="122">
        <v>1</v>
      </c>
      <c r="AU65" s="272">
        <f t="shared" si="5"/>
        <v>20</v>
      </c>
      <c r="AV65" s="272">
        <v>100</v>
      </c>
      <c r="AW65" s="63"/>
    </row>
    <row r="66" spans="2:49" ht="92.25" customHeight="1" x14ac:dyDescent="0.25">
      <c r="B66" s="60" t="s">
        <v>31</v>
      </c>
      <c r="C66" s="30" t="s">
        <v>975</v>
      </c>
      <c r="D66" s="228" t="s">
        <v>79</v>
      </c>
      <c r="E66" s="30" t="s">
        <v>75</v>
      </c>
      <c r="F66" s="56" t="s">
        <v>976</v>
      </c>
      <c r="G66" s="250" t="s">
        <v>41</v>
      </c>
      <c r="H66" s="261" t="s">
        <v>42</v>
      </c>
      <c r="I66" s="21" t="s">
        <v>55</v>
      </c>
      <c r="J66" s="38" t="s">
        <v>57</v>
      </c>
      <c r="K66" s="259"/>
      <c r="L66" s="307">
        <v>5</v>
      </c>
      <c r="M66" s="309">
        <v>1</v>
      </c>
      <c r="N66" s="63">
        <v>0</v>
      </c>
      <c r="O66" s="63">
        <v>2017</v>
      </c>
      <c r="P66" s="86">
        <v>2018</v>
      </c>
      <c r="Q66" s="63"/>
      <c r="R66" s="63"/>
      <c r="S66" s="63"/>
      <c r="T66" s="63"/>
      <c r="U66" s="63" t="s">
        <v>33</v>
      </c>
      <c r="V66" s="63"/>
      <c r="W66" s="63"/>
      <c r="X66" s="63"/>
      <c r="Y66" s="63"/>
      <c r="Z66" s="63"/>
      <c r="AA66" s="63"/>
      <c r="AB66" s="63" t="s">
        <v>971</v>
      </c>
      <c r="AC66" s="63">
        <v>5</v>
      </c>
      <c r="AD66" s="63">
        <v>100</v>
      </c>
      <c r="AE66" s="63">
        <v>0</v>
      </c>
      <c r="AF66" s="63">
        <v>0</v>
      </c>
      <c r="AG66" s="63">
        <v>0</v>
      </c>
      <c r="AH66" s="63">
        <v>0</v>
      </c>
      <c r="AI66" s="63">
        <v>0</v>
      </c>
      <c r="AJ66" s="63">
        <v>0</v>
      </c>
      <c r="AK66" s="63">
        <v>0</v>
      </c>
      <c r="AL66" s="85">
        <v>0</v>
      </c>
      <c r="AM66" s="63">
        <v>0</v>
      </c>
      <c r="AN66" s="63">
        <v>0</v>
      </c>
      <c r="AO66" s="63">
        <v>0</v>
      </c>
      <c r="AP66" s="85">
        <v>0</v>
      </c>
      <c r="AQ66" s="63">
        <v>15</v>
      </c>
      <c r="AR66" s="63">
        <v>300</v>
      </c>
      <c r="AS66" s="63">
        <f t="shared" si="5"/>
        <v>5</v>
      </c>
      <c r="AT66" s="122">
        <v>1</v>
      </c>
      <c r="AU66" s="272">
        <v>15</v>
      </c>
      <c r="AV66" s="272">
        <v>300</v>
      </c>
      <c r="AW66" s="63"/>
    </row>
  </sheetData>
  <mergeCells count="45">
    <mergeCell ref="B2:P2"/>
    <mergeCell ref="B5:B8"/>
    <mergeCell ref="C5:C8"/>
    <mergeCell ref="D5:F5"/>
    <mergeCell ref="G5:G8"/>
    <mergeCell ref="H5:H8"/>
    <mergeCell ref="I5:P5"/>
    <mergeCell ref="L7:M7"/>
    <mergeCell ref="N7:O7"/>
    <mergeCell ref="P7:P8"/>
    <mergeCell ref="AW5:AW8"/>
    <mergeCell ref="D6:D8"/>
    <mergeCell ref="E6:E8"/>
    <mergeCell ref="F6:F8"/>
    <mergeCell ref="I6:I8"/>
    <mergeCell ref="J6:J8"/>
    <mergeCell ref="K6:K8"/>
    <mergeCell ref="L6:P6"/>
    <mergeCell ref="V6:V8"/>
    <mergeCell ref="W6:W8"/>
    <mergeCell ref="T5:T8"/>
    <mergeCell ref="U5:U8"/>
    <mergeCell ref="V5:AA5"/>
    <mergeCell ref="AB5:AB8"/>
    <mergeCell ref="AC5:AR5"/>
    <mergeCell ref="AS5:AV5"/>
    <mergeCell ref="AC7:AD7"/>
    <mergeCell ref="AE7:AF7"/>
    <mergeCell ref="X6:X8"/>
    <mergeCell ref="Y6:Y8"/>
    <mergeCell ref="Z6:Z8"/>
    <mergeCell ref="AA6:AA8"/>
    <mergeCell ref="AC6:AF6"/>
    <mergeCell ref="AG6:AJ6"/>
    <mergeCell ref="AK6:AN6"/>
    <mergeCell ref="AO6:AR6"/>
    <mergeCell ref="AS6:AV6"/>
    <mergeCell ref="AS7:AT7"/>
    <mergeCell ref="AU7:AV7"/>
    <mergeCell ref="AG7:AH7"/>
    <mergeCell ref="AI7:AJ7"/>
    <mergeCell ref="AK7:AL7"/>
    <mergeCell ref="AM7:AN7"/>
    <mergeCell ref="AO7:AP7"/>
    <mergeCell ref="AQ7:AR7"/>
  </mergeCells>
  <pageMargins left="0.70866141732283472" right="0.70866141732283472" top="0.74803149606299213" bottom="0.74803149606299213" header="0.31496062992125984" footer="0.31496062992125984"/>
  <pageSetup scale="6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71"/>
  <sheetViews>
    <sheetView tabSelected="1" zoomScale="80" zoomScaleNormal="80" workbookViewId="0">
      <pane xSplit="6" ySplit="8" topLeftCell="AC70" activePane="bottomRight" state="frozen"/>
      <selection pane="topRight" activeCell="F1" sqref="F1"/>
      <selection pane="bottomLeft" activeCell="A9" sqref="A9"/>
      <selection pane="bottomRight" activeCell="AE13" sqref="AE13:AL70"/>
    </sheetView>
  </sheetViews>
  <sheetFormatPr baseColWidth="10" defaultRowHeight="15" customHeight="1" x14ac:dyDescent="0.25"/>
  <cols>
    <col min="1" max="1" width="4" customWidth="1"/>
    <col min="2" max="2" width="18.28515625" bestFit="1" customWidth="1"/>
    <col min="3" max="3" width="20.5703125" customWidth="1"/>
    <col min="4" max="4" width="46" customWidth="1"/>
    <col min="5" max="5" width="29.140625" style="1" customWidth="1"/>
    <col min="6" max="6" width="36.85546875" customWidth="1"/>
    <col min="7" max="7" width="35.7109375" customWidth="1"/>
    <col min="8" max="8" width="24.42578125" customWidth="1"/>
    <col min="9" max="9" width="27.5703125" customWidth="1"/>
    <col min="10" max="10" width="20.7109375" style="6" customWidth="1"/>
    <col min="11" max="11" width="35.85546875" style="1" customWidth="1"/>
    <col min="12" max="12" width="13.5703125" style="1" customWidth="1"/>
    <col min="13" max="13" width="12.140625" style="1" customWidth="1"/>
    <col min="14" max="14" width="12.7109375" customWidth="1"/>
    <col min="15" max="15" width="10.42578125" customWidth="1"/>
    <col min="16" max="16" width="12.28515625" customWidth="1"/>
    <col min="17" max="17" width="17.5703125" style="2" customWidth="1"/>
    <col min="18" max="18" width="25" customWidth="1"/>
    <col min="19" max="19" width="9" bestFit="1" customWidth="1"/>
    <col min="20" max="20" width="9.85546875" bestFit="1" customWidth="1"/>
    <col min="21" max="21" width="7.85546875" customWidth="1"/>
    <col min="22" max="22" width="9.42578125" customWidth="1"/>
    <col min="23" max="23" width="9" bestFit="1" customWidth="1"/>
    <col min="24" max="24" width="9.140625" customWidth="1"/>
    <col min="25" max="25" width="8" customWidth="1"/>
    <col min="26" max="26" width="10" customWidth="1"/>
    <col min="27" max="27" width="10.7109375" customWidth="1"/>
    <col min="28" max="28" width="9.7109375" customWidth="1"/>
    <col min="29" max="29" width="9.5703125" customWidth="1"/>
    <col min="30" max="31" width="10.140625" customWidth="1"/>
    <col min="32" max="32" width="10" customWidth="1"/>
    <col min="33" max="33" width="12.28515625" customWidth="1"/>
    <col min="34" max="34" width="10.85546875" customWidth="1"/>
    <col min="35" max="35" width="13.28515625" bestFit="1" customWidth="1"/>
    <col min="36" max="36" width="12.28515625" bestFit="1" customWidth="1"/>
    <col min="37" max="37" width="10" customWidth="1"/>
    <col min="38" max="38" width="9.5703125" bestFit="1" customWidth="1"/>
    <col min="39" max="39" width="21" customWidth="1"/>
  </cols>
  <sheetData>
    <row r="1" spans="1:39" x14ac:dyDescent="0.25">
      <c r="A1" s="25"/>
      <c r="B1" s="16"/>
      <c r="C1" s="16"/>
      <c r="D1" s="16"/>
      <c r="E1" s="16"/>
      <c r="F1" s="16"/>
      <c r="G1" s="16"/>
      <c r="H1" s="16"/>
      <c r="I1" s="16"/>
      <c r="J1" s="17"/>
      <c r="K1" s="16"/>
      <c r="L1" s="16"/>
      <c r="M1" s="16"/>
      <c r="N1" s="16"/>
      <c r="O1" s="16"/>
      <c r="P1" s="16"/>
      <c r="Q1" s="18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</row>
    <row r="2" spans="1:39" ht="18" x14ac:dyDescent="0.25">
      <c r="A2" s="25"/>
      <c r="B2" s="411" t="s">
        <v>77</v>
      </c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</row>
    <row r="3" spans="1:39" ht="15.75" thickBot="1" x14ac:dyDescent="0.3">
      <c r="A3" s="25"/>
      <c r="B3" s="16"/>
      <c r="C3" s="16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8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</row>
    <row r="4" spans="1:39" ht="15.75" thickBot="1" x14ac:dyDescent="0.3">
      <c r="A4" s="4"/>
      <c r="B4" s="8"/>
      <c r="C4" s="9"/>
      <c r="D4" s="9"/>
      <c r="E4" s="10" t="s">
        <v>80</v>
      </c>
      <c r="F4" s="9"/>
      <c r="G4" s="9"/>
      <c r="H4" s="9"/>
      <c r="I4" s="9"/>
      <c r="J4" s="11"/>
      <c r="K4" s="10"/>
      <c r="L4" s="10"/>
      <c r="M4" s="10"/>
      <c r="N4" s="9"/>
      <c r="O4" s="9"/>
      <c r="P4" s="9"/>
      <c r="Q4" s="12"/>
      <c r="R4" s="13"/>
      <c r="S4" s="14"/>
      <c r="T4" s="14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</row>
    <row r="5" spans="1:39" s="7" customFormat="1" ht="27" customHeight="1" x14ac:dyDescent="0.25">
      <c r="A5" s="26"/>
      <c r="B5" s="418" t="s">
        <v>0</v>
      </c>
      <c r="C5" s="427" t="s">
        <v>1011</v>
      </c>
      <c r="D5" s="421" t="s">
        <v>1</v>
      </c>
      <c r="E5" s="415" t="s">
        <v>2</v>
      </c>
      <c r="F5" s="415"/>
      <c r="G5" s="415"/>
      <c r="H5" s="424" t="s">
        <v>3</v>
      </c>
      <c r="I5" s="415" t="s">
        <v>4</v>
      </c>
      <c r="J5" s="415" t="s">
        <v>5</v>
      </c>
      <c r="K5" s="415"/>
      <c r="L5" s="415"/>
      <c r="M5" s="415"/>
      <c r="N5" s="415"/>
      <c r="O5" s="415"/>
      <c r="P5" s="415"/>
      <c r="Q5" s="415"/>
      <c r="R5" s="397" t="s">
        <v>30</v>
      </c>
      <c r="S5" s="406" t="s">
        <v>20</v>
      </c>
      <c r="T5" s="407"/>
      <c r="U5" s="407"/>
      <c r="V5" s="407"/>
      <c r="W5" s="407"/>
      <c r="X5" s="407"/>
      <c r="Y5" s="407"/>
      <c r="Z5" s="407"/>
      <c r="AA5" s="407"/>
      <c r="AB5" s="407"/>
      <c r="AC5" s="407"/>
      <c r="AD5" s="407"/>
      <c r="AE5" s="407"/>
      <c r="AF5" s="407"/>
      <c r="AG5" s="407"/>
      <c r="AH5" s="408"/>
      <c r="AI5" s="409" t="s">
        <v>21</v>
      </c>
      <c r="AJ5" s="410"/>
      <c r="AK5" s="410"/>
      <c r="AL5" s="410"/>
      <c r="AM5" s="387" t="s">
        <v>22</v>
      </c>
    </row>
    <row r="6" spans="1:39" s="7" customFormat="1" ht="22.5" customHeight="1" thickBot="1" x14ac:dyDescent="0.3">
      <c r="A6" s="26"/>
      <c r="B6" s="419"/>
      <c r="C6" s="428"/>
      <c r="D6" s="422"/>
      <c r="E6" s="390" t="s">
        <v>6</v>
      </c>
      <c r="F6" s="390" t="s">
        <v>16</v>
      </c>
      <c r="G6" s="390" t="s">
        <v>7</v>
      </c>
      <c r="H6" s="425"/>
      <c r="I6" s="390" t="s">
        <v>6</v>
      </c>
      <c r="J6" s="390" t="s">
        <v>8</v>
      </c>
      <c r="K6" s="390" t="s">
        <v>81</v>
      </c>
      <c r="L6" s="390" t="s">
        <v>9</v>
      </c>
      <c r="M6" s="390" t="s">
        <v>10</v>
      </c>
      <c r="N6" s="390"/>
      <c r="O6" s="390"/>
      <c r="P6" s="390"/>
      <c r="Q6" s="390"/>
      <c r="R6" s="398"/>
      <c r="S6" s="385" t="s">
        <v>23</v>
      </c>
      <c r="T6" s="386"/>
      <c r="U6" s="386"/>
      <c r="V6" s="386"/>
      <c r="W6" s="375" t="s">
        <v>24</v>
      </c>
      <c r="X6" s="375"/>
      <c r="Y6" s="375"/>
      <c r="Z6" s="375"/>
      <c r="AA6" s="376" t="s">
        <v>25</v>
      </c>
      <c r="AB6" s="376"/>
      <c r="AC6" s="376"/>
      <c r="AD6" s="376"/>
      <c r="AE6" s="376" t="s">
        <v>26</v>
      </c>
      <c r="AF6" s="376"/>
      <c r="AG6" s="376"/>
      <c r="AH6" s="377"/>
      <c r="AI6" s="378" t="s">
        <v>11</v>
      </c>
      <c r="AJ6" s="379"/>
      <c r="AK6" s="379"/>
      <c r="AL6" s="379"/>
      <c r="AM6" s="388"/>
    </row>
    <row r="7" spans="1:39" s="7" customFormat="1" ht="22.5" customHeight="1" x14ac:dyDescent="0.25">
      <c r="A7" s="26"/>
      <c r="B7" s="419"/>
      <c r="C7" s="428"/>
      <c r="D7" s="422"/>
      <c r="E7" s="390"/>
      <c r="F7" s="390"/>
      <c r="G7" s="390"/>
      <c r="H7" s="425"/>
      <c r="I7" s="390"/>
      <c r="J7" s="390"/>
      <c r="K7" s="390"/>
      <c r="L7" s="390"/>
      <c r="M7" s="390" t="s">
        <v>108</v>
      </c>
      <c r="N7" s="390"/>
      <c r="O7" s="390" t="s">
        <v>12</v>
      </c>
      <c r="P7" s="390"/>
      <c r="Q7" s="430" t="s">
        <v>15</v>
      </c>
      <c r="R7" s="398"/>
      <c r="S7" s="381" t="s">
        <v>29</v>
      </c>
      <c r="T7" s="381"/>
      <c r="U7" s="381" t="s">
        <v>28</v>
      </c>
      <c r="V7" s="381"/>
      <c r="W7" s="381" t="s">
        <v>29</v>
      </c>
      <c r="X7" s="381"/>
      <c r="Y7" s="381" t="s">
        <v>28</v>
      </c>
      <c r="Z7" s="381"/>
      <c r="AA7" s="381" t="s">
        <v>29</v>
      </c>
      <c r="AB7" s="381"/>
      <c r="AC7" s="381" t="s">
        <v>28</v>
      </c>
      <c r="AD7" s="381"/>
      <c r="AE7" s="381" t="s">
        <v>29</v>
      </c>
      <c r="AF7" s="381"/>
      <c r="AG7" s="381" t="s">
        <v>28</v>
      </c>
      <c r="AH7" s="381"/>
      <c r="AI7" s="380" t="s">
        <v>29</v>
      </c>
      <c r="AJ7" s="380"/>
      <c r="AK7" s="380" t="s">
        <v>28</v>
      </c>
      <c r="AL7" s="380"/>
      <c r="AM7" s="388"/>
    </row>
    <row r="8" spans="1:39" s="7" customFormat="1" ht="20.25" customHeight="1" thickBot="1" x14ac:dyDescent="0.3">
      <c r="A8" s="26"/>
      <c r="B8" s="420"/>
      <c r="C8" s="429"/>
      <c r="D8" s="423"/>
      <c r="E8" s="391"/>
      <c r="F8" s="391"/>
      <c r="G8" s="391"/>
      <c r="H8" s="426"/>
      <c r="I8" s="391"/>
      <c r="J8" s="391"/>
      <c r="K8" s="391"/>
      <c r="L8" s="391"/>
      <c r="M8" s="15" t="s">
        <v>17</v>
      </c>
      <c r="N8" s="15" t="s">
        <v>18</v>
      </c>
      <c r="O8" s="15" t="s">
        <v>13</v>
      </c>
      <c r="P8" s="15" t="s">
        <v>14</v>
      </c>
      <c r="Q8" s="431"/>
      <c r="R8" s="399"/>
      <c r="S8" s="104" t="s">
        <v>17</v>
      </c>
      <c r="T8" s="104" t="s">
        <v>18</v>
      </c>
      <c r="U8" s="104" t="s">
        <v>88</v>
      </c>
      <c r="V8" s="104" t="s">
        <v>27</v>
      </c>
      <c r="W8" s="104" t="s">
        <v>17</v>
      </c>
      <c r="X8" s="104" t="s">
        <v>18</v>
      </c>
      <c r="Y8" s="104" t="s">
        <v>88</v>
      </c>
      <c r="Z8" s="104" t="s">
        <v>27</v>
      </c>
      <c r="AA8" s="104" t="s">
        <v>17</v>
      </c>
      <c r="AB8" s="104" t="s">
        <v>18</v>
      </c>
      <c r="AC8" s="104" t="s">
        <v>88</v>
      </c>
      <c r="AD8" s="104" t="s">
        <v>27</v>
      </c>
      <c r="AE8" s="104" t="s">
        <v>17</v>
      </c>
      <c r="AF8" s="104" t="s">
        <v>18</v>
      </c>
      <c r="AG8" s="104" t="s">
        <v>88</v>
      </c>
      <c r="AH8" s="104" t="s">
        <v>27</v>
      </c>
      <c r="AI8" s="104" t="s">
        <v>17</v>
      </c>
      <c r="AJ8" s="104" t="s">
        <v>18</v>
      </c>
      <c r="AK8" s="104" t="s">
        <v>88</v>
      </c>
      <c r="AL8" s="104" t="s">
        <v>27</v>
      </c>
      <c r="AM8" s="389"/>
    </row>
    <row r="9" spans="1:39" s="7" customFormat="1" ht="118.5" customHeight="1" x14ac:dyDescent="0.25">
      <c r="A9" s="26"/>
      <c r="B9" s="82" t="s">
        <v>95</v>
      </c>
      <c r="C9" s="315"/>
      <c r="D9" s="24" t="s">
        <v>211</v>
      </c>
      <c r="E9" s="56" t="s">
        <v>212</v>
      </c>
      <c r="F9" s="56" t="s">
        <v>213</v>
      </c>
      <c r="G9" s="56" t="s">
        <v>214</v>
      </c>
      <c r="H9" s="56"/>
      <c r="I9" s="24"/>
      <c r="J9" s="21" t="s">
        <v>55</v>
      </c>
      <c r="K9" s="57" t="s">
        <v>56</v>
      </c>
      <c r="L9" s="38"/>
      <c r="M9" s="102"/>
      <c r="N9" s="103"/>
      <c r="O9" s="75"/>
      <c r="P9" s="75"/>
      <c r="Q9" s="76"/>
      <c r="R9" s="77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9"/>
    </row>
    <row r="10" spans="1:39" s="7" customFormat="1" ht="93" customHeight="1" x14ac:dyDescent="0.25">
      <c r="A10" s="26"/>
      <c r="B10" s="68" t="s">
        <v>94</v>
      </c>
      <c r="C10" s="316"/>
      <c r="D10" s="58" t="s">
        <v>215</v>
      </c>
      <c r="E10" s="56" t="s">
        <v>216</v>
      </c>
      <c r="F10" s="56" t="s">
        <v>217</v>
      </c>
      <c r="G10" s="56" t="s">
        <v>218</v>
      </c>
      <c r="H10" s="75"/>
      <c r="I10" s="75"/>
      <c r="J10" s="21" t="s">
        <v>55</v>
      </c>
      <c r="K10" s="57" t="s">
        <v>56</v>
      </c>
      <c r="L10" s="75"/>
      <c r="M10" s="75"/>
      <c r="N10" s="75"/>
      <c r="O10" s="75"/>
      <c r="P10" s="75"/>
      <c r="Q10" s="76"/>
      <c r="R10" s="77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9"/>
    </row>
    <row r="11" spans="1:39" s="80" customFormat="1" ht="25.5" customHeight="1" x14ac:dyDescent="0.25">
      <c r="A11" s="26"/>
      <c r="B11" s="19" t="s">
        <v>19</v>
      </c>
      <c r="C11" s="317"/>
      <c r="D11" s="81" t="s">
        <v>96</v>
      </c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6"/>
      <c r="R11" s="77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9"/>
    </row>
    <row r="12" spans="1:39" s="5" customFormat="1" ht="24.75" customHeight="1" x14ac:dyDescent="0.25">
      <c r="A12" s="4"/>
      <c r="B12" s="19" t="s">
        <v>19</v>
      </c>
      <c r="C12" s="318" t="s">
        <v>1012</v>
      </c>
      <c r="D12" s="83" t="s">
        <v>93</v>
      </c>
      <c r="E12" s="61"/>
      <c r="F12" s="61"/>
      <c r="G12" s="20"/>
      <c r="H12" s="20"/>
      <c r="I12" s="20"/>
      <c r="J12" s="23"/>
      <c r="K12" s="71"/>
      <c r="L12" s="37"/>
      <c r="M12" s="100"/>
      <c r="N12" s="69"/>
      <c r="O12" s="61"/>
      <c r="P12" s="69"/>
      <c r="Q12" s="93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44"/>
    </row>
    <row r="13" spans="1:39" s="5" customFormat="1" ht="77.25" customHeight="1" x14ac:dyDescent="0.25">
      <c r="A13" s="4"/>
      <c r="B13" s="19" t="s">
        <v>102</v>
      </c>
      <c r="C13" s="318" t="s">
        <v>1012</v>
      </c>
      <c r="D13" s="35" t="s">
        <v>109</v>
      </c>
      <c r="E13" s="62" t="s">
        <v>103</v>
      </c>
      <c r="F13" s="62" t="s">
        <v>104</v>
      </c>
      <c r="G13" s="84" t="s">
        <v>105</v>
      </c>
      <c r="H13" s="84" t="s">
        <v>106</v>
      </c>
      <c r="I13" s="24" t="s">
        <v>107</v>
      </c>
      <c r="J13" s="23" t="s">
        <v>55</v>
      </c>
      <c r="K13" s="23" t="s">
        <v>91</v>
      </c>
      <c r="L13" s="37" t="s">
        <v>32</v>
      </c>
      <c r="M13" s="100">
        <v>6</v>
      </c>
      <c r="N13" s="70">
        <v>1</v>
      </c>
      <c r="O13" s="61">
        <v>6</v>
      </c>
      <c r="P13" s="69">
        <v>2018</v>
      </c>
      <c r="Q13" s="93">
        <v>2019</v>
      </c>
      <c r="R13" s="45" t="s">
        <v>33</v>
      </c>
      <c r="S13" s="69">
        <v>1</v>
      </c>
      <c r="T13" s="116">
        <v>0.16669999999999999</v>
      </c>
      <c r="U13" s="69">
        <v>1</v>
      </c>
      <c r="V13" s="116">
        <v>0.16669999999999999</v>
      </c>
      <c r="W13" s="69">
        <v>2</v>
      </c>
      <c r="X13" s="116">
        <v>0.33329999999999999</v>
      </c>
      <c r="Y13" s="69">
        <v>2</v>
      </c>
      <c r="Z13" s="116">
        <v>0.33329999999999999</v>
      </c>
      <c r="AA13" s="69">
        <v>1</v>
      </c>
      <c r="AB13" s="116">
        <v>0.16669999999999999</v>
      </c>
      <c r="AC13" s="69">
        <v>1</v>
      </c>
      <c r="AD13" s="116">
        <v>0.16669999999999999</v>
      </c>
      <c r="AE13" s="69">
        <v>2</v>
      </c>
      <c r="AF13" s="116">
        <v>0.33329999999999999</v>
      </c>
      <c r="AG13" s="69">
        <v>1</v>
      </c>
      <c r="AH13" s="116">
        <v>0.16669999999999999</v>
      </c>
      <c r="AI13" s="69">
        <v>6</v>
      </c>
      <c r="AJ13" s="70">
        <v>1</v>
      </c>
      <c r="AK13" s="69">
        <v>5</v>
      </c>
      <c r="AL13" s="117">
        <v>0.83339999999999992</v>
      </c>
      <c r="AM13" s="73"/>
    </row>
    <row r="14" spans="1:39" ht="42.75" customHeight="1" x14ac:dyDescent="0.25">
      <c r="A14" s="3"/>
      <c r="B14" s="22" t="s">
        <v>19</v>
      </c>
      <c r="C14" s="318" t="s">
        <v>1013</v>
      </c>
      <c r="D14" s="83" t="s">
        <v>99</v>
      </c>
      <c r="E14" s="64"/>
      <c r="F14" s="66"/>
      <c r="G14" s="55"/>
      <c r="H14" s="55"/>
      <c r="I14" s="55"/>
      <c r="J14" s="23"/>
      <c r="K14" s="43"/>
      <c r="L14" s="105"/>
      <c r="M14" s="100"/>
      <c r="N14" s="63"/>
      <c r="O14" s="30"/>
      <c r="P14" s="63"/>
      <c r="Q14" s="86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8"/>
      <c r="AI14" s="28"/>
      <c r="AJ14" s="28"/>
      <c r="AK14" s="28"/>
      <c r="AL14" s="28"/>
      <c r="AM14" s="39"/>
    </row>
    <row r="15" spans="1:39" ht="54.75" customHeight="1" x14ac:dyDescent="0.25">
      <c r="A15" s="3"/>
      <c r="B15" s="19" t="s">
        <v>102</v>
      </c>
      <c r="C15" s="318" t="s">
        <v>1013</v>
      </c>
      <c r="D15" s="35" t="s">
        <v>110</v>
      </c>
      <c r="E15" s="62" t="s">
        <v>111</v>
      </c>
      <c r="F15" s="62" t="s">
        <v>112</v>
      </c>
      <c r="G15" s="84" t="s">
        <v>113</v>
      </c>
      <c r="H15" s="84" t="s">
        <v>40</v>
      </c>
      <c r="I15" s="24" t="s">
        <v>114</v>
      </c>
      <c r="J15" s="23" t="s">
        <v>55</v>
      </c>
      <c r="K15" s="23" t="s">
        <v>57</v>
      </c>
      <c r="L15" s="37" t="s">
        <v>32</v>
      </c>
      <c r="M15" s="100">
        <v>52</v>
      </c>
      <c r="N15" s="70">
        <v>1</v>
      </c>
      <c r="O15" s="100">
        <v>65</v>
      </c>
      <c r="P15" s="63">
        <v>2018</v>
      </c>
      <c r="Q15" s="86">
        <v>2019</v>
      </c>
      <c r="R15" s="45" t="s">
        <v>33</v>
      </c>
      <c r="S15" s="63">
        <v>0</v>
      </c>
      <c r="T15" s="116">
        <v>0</v>
      </c>
      <c r="U15" s="63">
        <v>0</v>
      </c>
      <c r="V15" s="116">
        <v>0</v>
      </c>
      <c r="W15" s="63">
        <v>52</v>
      </c>
      <c r="X15" s="116">
        <v>1</v>
      </c>
      <c r="Y15" s="63">
        <v>0</v>
      </c>
      <c r="Z15" s="116">
        <v>0</v>
      </c>
      <c r="AA15" s="63">
        <v>52</v>
      </c>
      <c r="AB15" s="63">
        <v>100</v>
      </c>
      <c r="AC15" s="63">
        <v>0</v>
      </c>
      <c r="AD15" s="63">
        <v>0</v>
      </c>
      <c r="AE15" s="63">
        <v>52</v>
      </c>
      <c r="AF15" s="63">
        <v>100</v>
      </c>
      <c r="AG15" s="63">
        <v>52</v>
      </c>
      <c r="AH15" s="63">
        <v>100</v>
      </c>
      <c r="AI15" s="63">
        <v>52</v>
      </c>
      <c r="AJ15" s="117">
        <v>1</v>
      </c>
      <c r="AK15" s="63">
        <v>52</v>
      </c>
      <c r="AL15" s="117">
        <v>1</v>
      </c>
      <c r="AM15" s="39"/>
    </row>
    <row r="16" spans="1:39" ht="64.5" customHeight="1" x14ac:dyDescent="0.25">
      <c r="A16" s="3"/>
      <c r="B16" s="19" t="s">
        <v>102</v>
      </c>
      <c r="C16" s="318" t="s">
        <v>1013</v>
      </c>
      <c r="D16" s="35" t="s">
        <v>116</v>
      </c>
      <c r="E16" s="62" t="s">
        <v>115</v>
      </c>
      <c r="F16" s="62" t="s">
        <v>117</v>
      </c>
      <c r="G16" s="84" t="s">
        <v>118</v>
      </c>
      <c r="H16" s="84" t="s">
        <v>40</v>
      </c>
      <c r="I16" s="24" t="s">
        <v>114</v>
      </c>
      <c r="J16" s="23" t="s">
        <v>55</v>
      </c>
      <c r="K16" s="23" t="s">
        <v>57</v>
      </c>
      <c r="L16" s="37" t="s">
        <v>32</v>
      </c>
      <c r="M16" s="100">
        <v>4</v>
      </c>
      <c r="N16" s="70">
        <v>1</v>
      </c>
      <c r="O16" s="100">
        <v>2</v>
      </c>
      <c r="P16" s="63">
        <v>2018</v>
      </c>
      <c r="Q16" s="86">
        <v>2019</v>
      </c>
      <c r="R16" s="45" t="s">
        <v>33</v>
      </c>
      <c r="S16" s="63">
        <v>0</v>
      </c>
      <c r="T16" s="116">
        <v>0</v>
      </c>
      <c r="U16" s="63">
        <v>0</v>
      </c>
      <c r="V16" s="116">
        <v>0</v>
      </c>
      <c r="W16" s="63">
        <v>4</v>
      </c>
      <c r="X16" s="116">
        <v>1</v>
      </c>
      <c r="Y16" s="63">
        <v>0</v>
      </c>
      <c r="Z16" s="116">
        <v>0</v>
      </c>
      <c r="AA16" s="63">
        <v>4</v>
      </c>
      <c r="AB16" s="63">
        <v>100</v>
      </c>
      <c r="AC16" s="63">
        <v>0</v>
      </c>
      <c r="AD16" s="63">
        <v>0</v>
      </c>
      <c r="AE16" s="63">
        <v>4</v>
      </c>
      <c r="AF16" s="63">
        <v>100</v>
      </c>
      <c r="AG16" s="63">
        <v>4</v>
      </c>
      <c r="AH16" s="63">
        <v>100</v>
      </c>
      <c r="AI16" s="63">
        <v>4</v>
      </c>
      <c r="AJ16" s="117">
        <v>1</v>
      </c>
      <c r="AK16" s="63">
        <v>4</v>
      </c>
      <c r="AL16" s="117">
        <v>1</v>
      </c>
      <c r="AM16" s="39"/>
    </row>
    <row r="17" spans="1:39" ht="50.25" customHeight="1" x14ac:dyDescent="0.25">
      <c r="A17" s="3"/>
      <c r="B17" s="19" t="s">
        <v>102</v>
      </c>
      <c r="C17" s="318" t="s">
        <v>1013</v>
      </c>
      <c r="D17" s="35" t="s">
        <v>119</v>
      </c>
      <c r="E17" s="62" t="s">
        <v>120</v>
      </c>
      <c r="F17" s="62" t="s">
        <v>121</v>
      </c>
      <c r="G17" s="84" t="s">
        <v>122</v>
      </c>
      <c r="H17" s="84" t="s">
        <v>40</v>
      </c>
      <c r="I17" s="24" t="s">
        <v>114</v>
      </c>
      <c r="J17" s="23" t="s">
        <v>55</v>
      </c>
      <c r="K17" s="23" t="s">
        <v>57</v>
      </c>
      <c r="L17" s="37" t="s">
        <v>32</v>
      </c>
      <c r="M17" s="100">
        <v>20</v>
      </c>
      <c r="N17" s="70">
        <v>1</v>
      </c>
      <c r="O17" s="100">
        <v>8</v>
      </c>
      <c r="P17" s="63">
        <v>2018</v>
      </c>
      <c r="Q17" s="86">
        <v>2019</v>
      </c>
      <c r="R17" s="45" t="s">
        <v>33</v>
      </c>
      <c r="S17" s="63">
        <v>0</v>
      </c>
      <c r="T17" s="116">
        <v>0</v>
      </c>
      <c r="U17" s="63">
        <v>0</v>
      </c>
      <c r="V17" s="116">
        <v>0</v>
      </c>
      <c r="W17" s="63">
        <v>20</v>
      </c>
      <c r="X17" s="116">
        <v>1</v>
      </c>
      <c r="Y17" s="63">
        <v>0</v>
      </c>
      <c r="Z17" s="116">
        <v>0</v>
      </c>
      <c r="AA17" s="63">
        <v>20</v>
      </c>
      <c r="AB17" s="63">
        <v>100</v>
      </c>
      <c r="AC17" s="63">
        <v>0</v>
      </c>
      <c r="AD17" s="63">
        <v>0</v>
      </c>
      <c r="AE17" s="63">
        <v>20</v>
      </c>
      <c r="AF17" s="63">
        <v>100</v>
      </c>
      <c r="AG17" s="63">
        <v>20</v>
      </c>
      <c r="AH17" s="63">
        <v>100</v>
      </c>
      <c r="AI17" s="63">
        <v>20</v>
      </c>
      <c r="AJ17" s="117">
        <v>1</v>
      </c>
      <c r="AK17" s="63">
        <v>20</v>
      </c>
      <c r="AL17" s="117">
        <v>1</v>
      </c>
      <c r="AM17" s="39"/>
    </row>
    <row r="18" spans="1:39" ht="49.5" customHeight="1" x14ac:dyDescent="0.25">
      <c r="A18" s="3"/>
      <c r="B18" s="19" t="s">
        <v>102</v>
      </c>
      <c r="C18" s="318" t="s">
        <v>1013</v>
      </c>
      <c r="D18" s="35" t="s">
        <v>123</v>
      </c>
      <c r="E18" s="62" t="s">
        <v>124</v>
      </c>
      <c r="F18" s="62" t="s">
        <v>125</v>
      </c>
      <c r="G18" s="84" t="s">
        <v>126</v>
      </c>
      <c r="H18" s="84" t="s">
        <v>40</v>
      </c>
      <c r="I18" s="24" t="s">
        <v>114</v>
      </c>
      <c r="J18" s="23" t="s">
        <v>55</v>
      </c>
      <c r="K18" s="23" t="s">
        <v>57</v>
      </c>
      <c r="L18" s="37" t="s">
        <v>32</v>
      </c>
      <c r="M18" s="100">
        <v>232</v>
      </c>
      <c r="N18" s="70">
        <v>1</v>
      </c>
      <c r="O18" s="100">
        <v>232</v>
      </c>
      <c r="P18" s="63">
        <v>2018</v>
      </c>
      <c r="Q18" s="86">
        <v>2019</v>
      </c>
      <c r="R18" s="45" t="s">
        <v>33</v>
      </c>
      <c r="S18" s="63">
        <v>232</v>
      </c>
      <c r="T18" s="116">
        <v>1</v>
      </c>
      <c r="U18" s="63">
        <v>0</v>
      </c>
      <c r="V18" s="116">
        <v>0</v>
      </c>
      <c r="W18" s="63">
        <v>232</v>
      </c>
      <c r="X18" s="116">
        <v>1</v>
      </c>
      <c r="Y18" s="63">
        <v>0</v>
      </c>
      <c r="Z18" s="116">
        <v>0</v>
      </c>
      <c r="AA18" s="63">
        <v>232</v>
      </c>
      <c r="AB18" s="63">
        <v>100</v>
      </c>
      <c r="AC18" s="63">
        <v>0</v>
      </c>
      <c r="AD18" s="63">
        <v>0</v>
      </c>
      <c r="AE18" s="63">
        <v>232</v>
      </c>
      <c r="AF18" s="63">
        <v>100</v>
      </c>
      <c r="AG18" s="69">
        <v>232</v>
      </c>
      <c r="AH18" s="63">
        <v>100</v>
      </c>
      <c r="AI18" s="63">
        <v>232</v>
      </c>
      <c r="AJ18" s="117">
        <v>1</v>
      </c>
      <c r="AK18" s="69">
        <v>232</v>
      </c>
      <c r="AL18" s="117">
        <v>1</v>
      </c>
      <c r="AM18" s="39"/>
    </row>
    <row r="19" spans="1:39" ht="74.25" customHeight="1" x14ac:dyDescent="0.25">
      <c r="A19" s="3"/>
      <c r="B19" s="19" t="s">
        <v>102</v>
      </c>
      <c r="C19" s="318" t="s">
        <v>1014</v>
      </c>
      <c r="D19" s="35" t="s">
        <v>239</v>
      </c>
      <c r="E19" s="62" t="s">
        <v>127</v>
      </c>
      <c r="F19" s="62" t="s">
        <v>128</v>
      </c>
      <c r="G19" s="84" t="s">
        <v>129</v>
      </c>
      <c r="H19" s="84" t="s">
        <v>130</v>
      </c>
      <c r="I19" s="24" t="s">
        <v>114</v>
      </c>
      <c r="J19" s="23" t="s">
        <v>55</v>
      </c>
      <c r="K19" s="23" t="s">
        <v>57</v>
      </c>
      <c r="L19" s="37" t="s">
        <v>32</v>
      </c>
      <c r="M19" s="100">
        <v>3</v>
      </c>
      <c r="N19" s="70">
        <v>1</v>
      </c>
      <c r="O19" s="100">
        <v>3</v>
      </c>
      <c r="P19" s="63">
        <v>2018</v>
      </c>
      <c r="Q19" s="86">
        <v>2019</v>
      </c>
      <c r="R19" s="45" t="s">
        <v>33</v>
      </c>
      <c r="S19" s="63">
        <v>3</v>
      </c>
      <c r="T19" s="116">
        <v>1</v>
      </c>
      <c r="U19" s="63">
        <v>0</v>
      </c>
      <c r="V19" s="116">
        <v>0</v>
      </c>
      <c r="W19" s="63">
        <v>3</v>
      </c>
      <c r="X19" s="116">
        <v>1</v>
      </c>
      <c r="Y19" s="63">
        <v>3</v>
      </c>
      <c r="Z19" s="116">
        <v>1</v>
      </c>
      <c r="AA19" s="63">
        <v>3</v>
      </c>
      <c r="AB19" s="116">
        <v>1</v>
      </c>
      <c r="AC19" s="63">
        <v>3</v>
      </c>
      <c r="AD19" s="116">
        <v>1</v>
      </c>
      <c r="AE19" s="63">
        <v>3</v>
      </c>
      <c r="AF19" s="63">
        <v>100</v>
      </c>
      <c r="AG19" s="313">
        <v>7</v>
      </c>
      <c r="AH19" s="63">
        <v>233.33</v>
      </c>
      <c r="AI19" s="63">
        <v>3</v>
      </c>
      <c r="AJ19" s="117">
        <v>1</v>
      </c>
      <c r="AK19" s="63">
        <v>7</v>
      </c>
      <c r="AL19" s="314">
        <v>2.3332999999999999</v>
      </c>
      <c r="AM19" s="39"/>
    </row>
    <row r="20" spans="1:39" ht="74.25" customHeight="1" x14ac:dyDescent="0.25">
      <c r="A20" s="3"/>
      <c r="B20" s="19" t="s">
        <v>102</v>
      </c>
      <c r="C20" s="318" t="s">
        <v>1014</v>
      </c>
      <c r="D20" s="35" t="s">
        <v>241</v>
      </c>
      <c r="E20" s="62" t="s">
        <v>240</v>
      </c>
      <c r="F20" s="62" t="s">
        <v>242</v>
      </c>
      <c r="G20" s="84" t="s">
        <v>243</v>
      </c>
      <c r="H20" s="84" t="s">
        <v>130</v>
      </c>
      <c r="I20" s="24" t="s">
        <v>114</v>
      </c>
      <c r="J20" s="23" t="s">
        <v>55</v>
      </c>
      <c r="K20" s="23" t="s">
        <v>57</v>
      </c>
      <c r="L20" s="37" t="s">
        <v>32</v>
      </c>
      <c r="M20" s="100">
        <v>1</v>
      </c>
      <c r="N20" s="70">
        <v>1</v>
      </c>
      <c r="O20" s="100" t="s">
        <v>244</v>
      </c>
      <c r="P20" s="63">
        <v>2018</v>
      </c>
      <c r="Q20" s="86">
        <v>2019</v>
      </c>
      <c r="R20" s="45" t="s">
        <v>245</v>
      </c>
      <c r="S20" s="63">
        <v>1</v>
      </c>
      <c r="T20" s="116">
        <v>1</v>
      </c>
      <c r="U20" s="63">
        <v>0</v>
      </c>
      <c r="V20" s="116">
        <v>0</v>
      </c>
      <c r="W20" s="63">
        <v>1</v>
      </c>
      <c r="X20" s="116">
        <v>1</v>
      </c>
      <c r="Y20" s="63">
        <v>0</v>
      </c>
      <c r="Z20" s="116">
        <v>0</v>
      </c>
      <c r="AA20" s="63">
        <v>1</v>
      </c>
      <c r="AB20" s="116">
        <v>1</v>
      </c>
      <c r="AC20" s="63">
        <v>1</v>
      </c>
      <c r="AD20" s="116">
        <v>1</v>
      </c>
      <c r="AE20" s="63">
        <v>1</v>
      </c>
      <c r="AF20" s="63">
        <v>100</v>
      </c>
      <c r="AG20" s="313">
        <v>1</v>
      </c>
      <c r="AH20" s="63">
        <v>100</v>
      </c>
      <c r="AI20" s="63">
        <v>1</v>
      </c>
      <c r="AJ20" s="117">
        <v>1</v>
      </c>
      <c r="AK20" s="63">
        <v>1</v>
      </c>
      <c r="AL20" s="117">
        <v>1</v>
      </c>
      <c r="AM20" s="39"/>
    </row>
    <row r="21" spans="1:39" ht="45" customHeight="1" x14ac:dyDescent="0.25">
      <c r="A21" s="3"/>
      <c r="B21" s="22" t="s">
        <v>19</v>
      </c>
      <c r="C21" s="318" t="s">
        <v>1014</v>
      </c>
      <c r="D21" s="83" t="s">
        <v>100</v>
      </c>
      <c r="E21" s="61"/>
      <c r="F21" s="61"/>
      <c r="G21" s="20"/>
      <c r="H21" s="20"/>
      <c r="I21" s="20"/>
      <c r="J21" s="23"/>
      <c r="K21" s="71"/>
      <c r="L21" s="37"/>
      <c r="M21" s="106"/>
      <c r="N21" s="101"/>
      <c r="O21" s="30"/>
      <c r="P21" s="63"/>
      <c r="Q21" s="86"/>
      <c r="R21" s="28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39"/>
    </row>
    <row r="22" spans="1:39" ht="71.25" customHeight="1" x14ac:dyDescent="0.25">
      <c r="A22" s="3"/>
      <c r="B22" s="19" t="s">
        <v>102</v>
      </c>
      <c r="C22" s="318" t="s">
        <v>1014</v>
      </c>
      <c r="D22" s="35" t="s">
        <v>132</v>
      </c>
      <c r="E22" s="61" t="s">
        <v>131</v>
      </c>
      <c r="F22" s="62" t="s">
        <v>134</v>
      </c>
      <c r="G22" s="84" t="s">
        <v>133</v>
      </c>
      <c r="H22" s="20" t="s">
        <v>40</v>
      </c>
      <c r="I22" s="20" t="s">
        <v>135</v>
      </c>
      <c r="J22" s="23" t="s">
        <v>55</v>
      </c>
      <c r="K22" s="20" t="s">
        <v>76</v>
      </c>
      <c r="L22" s="37" t="s">
        <v>32</v>
      </c>
      <c r="M22" s="107">
        <v>1944</v>
      </c>
      <c r="N22" s="85">
        <v>1</v>
      </c>
      <c r="O22" s="30">
        <v>1944</v>
      </c>
      <c r="P22" s="63">
        <v>2018</v>
      </c>
      <c r="Q22" s="86">
        <v>2019</v>
      </c>
      <c r="R22" s="27" t="s">
        <v>33</v>
      </c>
      <c r="S22" s="63">
        <v>0</v>
      </c>
      <c r="T22" s="122">
        <v>0</v>
      </c>
      <c r="U22" s="63">
        <v>0</v>
      </c>
      <c r="V22" s="122">
        <v>0</v>
      </c>
      <c r="W22" s="63">
        <v>648</v>
      </c>
      <c r="X22" s="122">
        <v>0.33329999999999999</v>
      </c>
      <c r="Y22" s="63">
        <v>648</v>
      </c>
      <c r="Z22" s="122">
        <v>0.33329999999999999</v>
      </c>
      <c r="AA22" s="63">
        <v>648</v>
      </c>
      <c r="AB22" s="122">
        <v>0.33329999999999999</v>
      </c>
      <c r="AC22" s="63">
        <v>0</v>
      </c>
      <c r="AD22" s="122">
        <v>0</v>
      </c>
      <c r="AE22" s="63">
        <v>648</v>
      </c>
      <c r="AF22" s="122">
        <v>0.33329999999999999</v>
      </c>
      <c r="AG22" s="63">
        <v>0</v>
      </c>
      <c r="AH22" s="122">
        <v>0</v>
      </c>
      <c r="AI22" s="63">
        <v>1944</v>
      </c>
      <c r="AJ22" s="117">
        <v>1</v>
      </c>
      <c r="AK22" s="63">
        <v>1296</v>
      </c>
      <c r="AL22" s="117">
        <v>0.66659999999999997</v>
      </c>
      <c r="AM22" s="39"/>
    </row>
    <row r="23" spans="1:39" s="5" customFormat="1" ht="54" customHeight="1" x14ac:dyDescent="0.25">
      <c r="A23" s="4"/>
      <c r="B23" s="19" t="s">
        <v>19</v>
      </c>
      <c r="C23" s="318" t="s">
        <v>1012</v>
      </c>
      <c r="D23" s="83" t="s">
        <v>101</v>
      </c>
      <c r="E23" s="61"/>
      <c r="F23" s="61"/>
      <c r="G23" s="20"/>
      <c r="H23" s="20"/>
      <c r="I23" s="20"/>
      <c r="J23" s="23"/>
      <c r="K23" s="71"/>
      <c r="L23" s="37"/>
      <c r="M23" s="87"/>
      <c r="N23" s="99"/>
      <c r="O23" s="30"/>
      <c r="P23" s="63"/>
      <c r="Q23" s="86"/>
      <c r="R23" s="28"/>
      <c r="S23" s="69"/>
      <c r="T23" s="69"/>
      <c r="U23" s="69"/>
      <c r="V23" s="69"/>
      <c r="W23" s="69"/>
      <c r="X23" s="69"/>
      <c r="Y23" s="69"/>
      <c r="Z23" s="69"/>
      <c r="AA23" s="63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44"/>
    </row>
    <row r="24" spans="1:39" s="5" customFormat="1" ht="63.75" customHeight="1" x14ac:dyDescent="0.25">
      <c r="A24" s="4"/>
      <c r="B24" s="19" t="s">
        <v>102</v>
      </c>
      <c r="C24" s="318" t="s">
        <v>1012</v>
      </c>
      <c r="D24" s="35" t="s">
        <v>136</v>
      </c>
      <c r="E24" s="61" t="s">
        <v>58</v>
      </c>
      <c r="F24" s="62" t="s">
        <v>137</v>
      </c>
      <c r="G24" s="84" t="s">
        <v>138</v>
      </c>
      <c r="H24" s="20" t="s">
        <v>40</v>
      </c>
      <c r="I24" s="20" t="s">
        <v>139</v>
      </c>
      <c r="J24" s="23" t="s">
        <v>55</v>
      </c>
      <c r="K24" s="20" t="s">
        <v>57</v>
      </c>
      <c r="L24" s="37" t="s">
        <v>32</v>
      </c>
      <c r="M24" s="107">
        <v>3333</v>
      </c>
      <c r="N24" s="85">
        <v>1</v>
      </c>
      <c r="O24" s="30">
        <v>2500</v>
      </c>
      <c r="P24" s="63">
        <v>2018</v>
      </c>
      <c r="Q24" s="86">
        <v>2019</v>
      </c>
      <c r="R24" s="59" t="s">
        <v>33</v>
      </c>
      <c r="S24" s="69">
        <v>0</v>
      </c>
      <c r="T24" s="70">
        <v>0</v>
      </c>
      <c r="U24" s="69">
        <v>0</v>
      </c>
      <c r="V24" s="116">
        <v>0</v>
      </c>
      <c r="W24" s="69">
        <v>2222</v>
      </c>
      <c r="X24" s="122">
        <v>0.66659999999999997</v>
      </c>
      <c r="Y24" s="69">
        <v>2222</v>
      </c>
      <c r="Z24" s="122">
        <v>0.66659999999999997</v>
      </c>
      <c r="AA24" s="63">
        <v>1111</v>
      </c>
      <c r="AB24" s="122">
        <v>0.33329999999999999</v>
      </c>
      <c r="AC24" s="69">
        <v>1111</v>
      </c>
      <c r="AD24" s="69">
        <v>33.33</v>
      </c>
      <c r="AE24" s="69">
        <v>0</v>
      </c>
      <c r="AF24" s="122">
        <v>0</v>
      </c>
      <c r="AG24" s="69">
        <v>0</v>
      </c>
      <c r="AH24" s="122">
        <v>0</v>
      </c>
      <c r="AI24" s="69">
        <v>3333</v>
      </c>
      <c r="AJ24" s="117">
        <v>1</v>
      </c>
      <c r="AK24" s="69">
        <v>3333</v>
      </c>
      <c r="AL24" s="117">
        <v>1</v>
      </c>
      <c r="AM24" s="44"/>
    </row>
    <row r="25" spans="1:39" s="5" customFormat="1" ht="54" customHeight="1" x14ac:dyDescent="0.25">
      <c r="A25" s="4"/>
      <c r="B25" s="19" t="s">
        <v>19</v>
      </c>
      <c r="C25" s="318" t="s">
        <v>1014</v>
      </c>
      <c r="D25" s="83" t="s">
        <v>140</v>
      </c>
      <c r="E25" s="61"/>
      <c r="F25" s="61"/>
      <c r="G25" s="20"/>
      <c r="H25" s="20"/>
      <c r="I25" s="20"/>
      <c r="J25" s="23"/>
      <c r="K25" s="71"/>
      <c r="L25" s="37"/>
      <c r="M25" s="41"/>
      <c r="N25" s="42"/>
      <c r="O25" s="31"/>
      <c r="P25" s="28"/>
      <c r="Q25" s="32"/>
      <c r="R25" s="28"/>
      <c r="S25" s="69"/>
      <c r="T25" s="69"/>
      <c r="U25" s="69"/>
      <c r="V25" s="69"/>
      <c r="W25" s="69"/>
      <c r="X25" s="69"/>
      <c r="Y25" s="69"/>
      <c r="Z25" s="69"/>
      <c r="AA25" s="63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44"/>
    </row>
    <row r="26" spans="1:39" s="5" customFormat="1" ht="75.75" customHeight="1" x14ac:dyDescent="0.25">
      <c r="A26" s="4"/>
      <c r="B26" s="19" t="s">
        <v>102</v>
      </c>
      <c r="C26" s="318" t="s">
        <v>1014</v>
      </c>
      <c r="D26" s="35" t="s">
        <v>141</v>
      </c>
      <c r="E26" s="61" t="s">
        <v>92</v>
      </c>
      <c r="F26" s="61" t="s">
        <v>142</v>
      </c>
      <c r="G26" s="84" t="s">
        <v>143</v>
      </c>
      <c r="H26" s="20" t="s">
        <v>40</v>
      </c>
      <c r="I26" s="20" t="s">
        <v>144</v>
      </c>
      <c r="J26" s="23" t="s">
        <v>55</v>
      </c>
      <c r="K26" s="20" t="s">
        <v>146</v>
      </c>
      <c r="L26" s="37" t="s">
        <v>32</v>
      </c>
      <c r="M26" s="87">
        <v>434</v>
      </c>
      <c r="N26" s="85">
        <v>1</v>
      </c>
      <c r="O26" s="30" t="s">
        <v>185</v>
      </c>
      <c r="P26" s="63" t="s">
        <v>185</v>
      </c>
      <c r="Q26" s="86">
        <v>2019</v>
      </c>
      <c r="R26" s="59" t="s">
        <v>33</v>
      </c>
      <c r="S26" s="69">
        <v>0</v>
      </c>
      <c r="T26" s="69">
        <v>0</v>
      </c>
      <c r="U26" s="69">
        <v>0</v>
      </c>
      <c r="V26" s="116">
        <v>0</v>
      </c>
      <c r="W26" s="69">
        <v>434</v>
      </c>
      <c r="X26" s="70">
        <v>0.5</v>
      </c>
      <c r="Y26" s="69">
        <v>434</v>
      </c>
      <c r="Z26" s="69">
        <v>50</v>
      </c>
      <c r="AA26" s="63">
        <v>434</v>
      </c>
      <c r="AB26" s="70">
        <v>0.5</v>
      </c>
      <c r="AC26" s="69">
        <v>434</v>
      </c>
      <c r="AD26" s="69">
        <v>50</v>
      </c>
      <c r="AE26" s="69">
        <v>0</v>
      </c>
      <c r="AF26" s="69">
        <v>0</v>
      </c>
      <c r="AG26" s="69">
        <v>0</v>
      </c>
      <c r="AH26" s="69">
        <v>0</v>
      </c>
      <c r="AI26" s="69">
        <v>434</v>
      </c>
      <c r="AJ26" s="69">
        <v>100</v>
      </c>
      <c r="AK26" s="69">
        <v>434</v>
      </c>
      <c r="AL26" s="117">
        <v>1</v>
      </c>
      <c r="AM26" s="44"/>
    </row>
    <row r="27" spans="1:39" s="5" customFormat="1" ht="75.75" customHeight="1" x14ac:dyDescent="0.25">
      <c r="A27" s="4"/>
      <c r="B27" s="19" t="s">
        <v>19</v>
      </c>
      <c r="C27" s="318" t="s">
        <v>1015</v>
      </c>
      <c r="D27" s="83" t="s">
        <v>145</v>
      </c>
      <c r="E27" s="61"/>
      <c r="F27" s="61"/>
      <c r="G27" s="58"/>
      <c r="H27" s="20"/>
      <c r="I27" s="20"/>
      <c r="J27" s="23"/>
      <c r="K27" s="20"/>
      <c r="L27" s="37"/>
      <c r="M27" s="41"/>
      <c r="N27" s="42"/>
      <c r="O27" s="31"/>
      <c r="P27" s="28"/>
      <c r="Q27" s="32"/>
      <c r="R27" s="28"/>
      <c r="S27" s="69"/>
      <c r="T27" s="69"/>
      <c r="U27" s="69"/>
      <c r="V27" s="69"/>
      <c r="W27" s="69"/>
      <c r="X27" s="69"/>
      <c r="Y27" s="69"/>
      <c r="Z27" s="69"/>
      <c r="AA27" s="63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44"/>
    </row>
    <row r="28" spans="1:39" s="5" customFormat="1" ht="75.75" customHeight="1" x14ac:dyDescent="0.25">
      <c r="A28" s="4"/>
      <c r="B28" s="19" t="s">
        <v>102</v>
      </c>
      <c r="C28" s="318" t="s">
        <v>1015</v>
      </c>
      <c r="D28" s="35" t="s">
        <v>147</v>
      </c>
      <c r="E28" s="62" t="s">
        <v>103</v>
      </c>
      <c r="F28" s="62" t="s">
        <v>148</v>
      </c>
      <c r="G28" s="84" t="s">
        <v>105</v>
      </c>
      <c r="H28" s="24" t="s">
        <v>149</v>
      </c>
      <c r="I28" s="20" t="s">
        <v>151</v>
      </c>
      <c r="J28" s="23" t="s">
        <v>55</v>
      </c>
      <c r="K28" s="20" t="s">
        <v>150</v>
      </c>
      <c r="L28" s="37" t="s">
        <v>32</v>
      </c>
      <c r="M28" s="87">
        <v>4</v>
      </c>
      <c r="N28" s="85">
        <v>1</v>
      </c>
      <c r="O28" s="30" t="s">
        <v>244</v>
      </c>
      <c r="P28" s="63"/>
      <c r="Q28" s="86">
        <v>2019</v>
      </c>
      <c r="R28" s="45" t="s">
        <v>33</v>
      </c>
      <c r="S28" s="69">
        <v>1</v>
      </c>
      <c r="T28" s="69">
        <v>100</v>
      </c>
      <c r="U28" s="69">
        <v>1</v>
      </c>
      <c r="V28" s="116">
        <v>0.25</v>
      </c>
      <c r="W28" s="69">
        <v>1</v>
      </c>
      <c r="X28" s="69">
        <v>100</v>
      </c>
      <c r="Y28" s="69">
        <v>1</v>
      </c>
      <c r="Z28" s="116">
        <v>0.25</v>
      </c>
      <c r="AA28" s="69">
        <v>1</v>
      </c>
      <c r="AB28" s="69">
        <v>100</v>
      </c>
      <c r="AC28" s="69">
        <v>1</v>
      </c>
      <c r="AD28" s="116">
        <v>1</v>
      </c>
      <c r="AE28" s="69">
        <v>1</v>
      </c>
      <c r="AF28" s="69">
        <v>100</v>
      </c>
      <c r="AG28" s="69">
        <v>1</v>
      </c>
      <c r="AH28" s="116">
        <v>1</v>
      </c>
      <c r="AI28" s="69">
        <v>4</v>
      </c>
      <c r="AJ28" s="69">
        <v>100</v>
      </c>
      <c r="AK28" s="69">
        <v>4</v>
      </c>
      <c r="AL28" s="117">
        <v>1</v>
      </c>
      <c r="AM28" s="44"/>
    </row>
    <row r="29" spans="1:39" s="5" customFormat="1" ht="75.75" customHeight="1" x14ac:dyDescent="0.25">
      <c r="A29" s="4"/>
      <c r="B29" s="19" t="s">
        <v>19</v>
      </c>
      <c r="C29" s="318" t="s">
        <v>1014</v>
      </c>
      <c r="D29" s="83" t="s">
        <v>152</v>
      </c>
      <c r="E29" s="61"/>
      <c r="F29" s="61"/>
      <c r="G29" s="58"/>
      <c r="H29" s="24"/>
      <c r="I29" s="20"/>
      <c r="J29" s="23"/>
      <c r="K29" s="20"/>
      <c r="L29" s="37"/>
      <c r="M29" s="41"/>
      <c r="N29" s="42"/>
      <c r="O29" s="31"/>
      <c r="P29" s="28"/>
      <c r="Q29" s="32"/>
      <c r="R29" s="28"/>
      <c r="S29" s="69"/>
      <c r="T29" s="69"/>
      <c r="U29" s="69"/>
      <c r="V29" s="69"/>
      <c r="W29" s="69"/>
      <c r="X29" s="69"/>
      <c r="Y29" s="69"/>
      <c r="Z29" s="69"/>
      <c r="AA29" s="63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44"/>
    </row>
    <row r="30" spans="1:39" s="5" customFormat="1" ht="75.75" customHeight="1" x14ac:dyDescent="0.25">
      <c r="A30" s="4"/>
      <c r="B30" s="19" t="s">
        <v>102</v>
      </c>
      <c r="C30" s="318" t="s">
        <v>1014</v>
      </c>
      <c r="D30" s="35" t="s">
        <v>153</v>
      </c>
      <c r="E30" s="61" t="s">
        <v>155</v>
      </c>
      <c r="F30" s="62" t="s">
        <v>154</v>
      </c>
      <c r="G30" s="84" t="s">
        <v>156</v>
      </c>
      <c r="H30" s="24" t="s">
        <v>40</v>
      </c>
      <c r="I30" s="20" t="s">
        <v>157</v>
      </c>
      <c r="J30" s="23" t="s">
        <v>55</v>
      </c>
      <c r="K30" s="20" t="s">
        <v>150</v>
      </c>
      <c r="L30" s="37" t="s">
        <v>32</v>
      </c>
      <c r="M30" s="87">
        <v>4000</v>
      </c>
      <c r="N30" s="85">
        <v>1</v>
      </c>
      <c r="O30" s="30" t="s">
        <v>244</v>
      </c>
      <c r="P30" s="63"/>
      <c r="Q30" s="86">
        <v>2019</v>
      </c>
      <c r="R30" s="45" t="s">
        <v>33</v>
      </c>
      <c r="S30" s="69">
        <v>0</v>
      </c>
      <c r="T30" s="116">
        <v>0</v>
      </c>
      <c r="U30" s="69">
        <v>0</v>
      </c>
      <c r="V30" s="116">
        <v>0</v>
      </c>
      <c r="W30" s="69">
        <v>4000</v>
      </c>
      <c r="X30" s="116">
        <v>1</v>
      </c>
      <c r="Y30" s="69">
        <v>0</v>
      </c>
      <c r="Z30" s="116">
        <v>0</v>
      </c>
      <c r="AA30" s="63">
        <v>4000</v>
      </c>
      <c r="AB30" s="116">
        <v>1</v>
      </c>
      <c r="AC30" s="69">
        <v>4064</v>
      </c>
      <c r="AD30" s="116">
        <v>1</v>
      </c>
      <c r="AE30" s="69">
        <v>0</v>
      </c>
      <c r="AF30" s="116">
        <v>0</v>
      </c>
      <c r="AG30" s="69">
        <v>0</v>
      </c>
      <c r="AH30" s="116">
        <v>0</v>
      </c>
      <c r="AI30" s="69">
        <v>4000</v>
      </c>
      <c r="AJ30" s="116">
        <v>1</v>
      </c>
      <c r="AK30" s="69">
        <v>4000</v>
      </c>
      <c r="AL30" s="117">
        <v>1.016</v>
      </c>
      <c r="AM30" s="44"/>
    </row>
    <row r="31" spans="1:39" s="5" customFormat="1" ht="54" customHeight="1" x14ac:dyDescent="0.25">
      <c r="A31" s="4"/>
      <c r="B31" s="19" t="s">
        <v>19</v>
      </c>
      <c r="C31" s="318" t="s">
        <v>1013</v>
      </c>
      <c r="D31" s="83" t="s">
        <v>158</v>
      </c>
      <c r="E31" s="61"/>
      <c r="F31" s="61"/>
      <c r="G31" s="74"/>
      <c r="H31" s="74"/>
      <c r="I31" s="74"/>
      <c r="J31" s="23"/>
      <c r="K31" s="71"/>
      <c r="L31" s="37"/>
      <c r="M31" s="41"/>
      <c r="N31" s="42"/>
      <c r="O31" s="31"/>
      <c r="P31" s="28"/>
      <c r="Q31" s="32"/>
      <c r="R31" s="28"/>
      <c r="S31" s="69"/>
      <c r="T31" s="69"/>
      <c r="U31" s="69"/>
      <c r="V31" s="69"/>
      <c r="W31" s="69"/>
      <c r="X31" s="69"/>
      <c r="Y31" s="69"/>
      <c r="Z31" s="69"/>
      <c r="AA31" s="63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44"/>
    </row>
    <row r="32" spans="1:39" s="5" customFormat="1" ht="75.75" customHeight="1" x14ac:dyDescent="0.25">
      <c r="A32" s="4"/>
      <c r="B32" s="19" t="s">
        <v>102</v>
      </c>
      <c r="C32" s="318" t="s">
        <v>1013</v>
      </c>
      <c r="D32" s="35" t="s">
        <v>159</v>
      </c>
      <c r="E32" s="61" t="s">
        <v>160</v>
      </c>
      <c r="F32" s="62" t="s">
        <v>161</v>
      </c>
      <c r="G32" s="84" t="s">
        <v>162</v>
      </c>
      <c r="H32" s="20" t="s">
        <v>40</v>
      </c>
      <c r="I32" s="20" t="s">
        <v>157</v>
      </c>
      <c r="J32" s="23" t="s">
        <v>55</v>
      </c>
      <c r="K32" s="20" t="s">
        <v>150</v>
      </c>
      <c r="L32" s="37" t="s">
        <v>32</v>
      </c>
      <c r="M32" s="88">
        <v>745</v>
      </c>
      <c r="N32" s="85">
        <v>1</v>
      </c>
      <c r="O32" s="63" t="s">
        <v>244</v>
      </c>
      <c r="P32" s="63"/>
      <c r="Q32" s="86">
        <v>2019</v>
      </c>
      <c r="R32" s="45" t="s">
        <v>33</v>
      </c>
      <c r="S32" s="69">
        <v>0</v>
      </c>
      <c r="T32" s="116">
        <v>0</v>
      </c>
      <c r="U32" s="69">
        <v>0</v>
      </c>
      <c r="V32" s="116">
        <v>0</v>
      </c>
      <c r="W32" s="118">
        <v>745</v>
      </c>
      <c r="X32" s="119">
        <v>1</v>
      </c>
      <c r="Y32" s="120">
        <v>238</v>
      </c>
      <c r="Z32" s="121">
        <v>0.31940000000000002</v>
      </c>
      <c r="AA32" s="63">
        <v>745</v>
      </c>
      <c r="AB32" s="119">
        <v>1</v>
      </c>
      <c r="AC32" s="69">
        <v>507</v>
      </c>
      <c r="AD32" s="119">
        <v>0.68049999999999999</v>
      </c>
      <c r="AE32" s="63">
        <v>0</v>
      </c>
      <c r="AF32" s="119">
        <v>0</v>
      </c>
      <c r="AG32" s="69">
        <v>0</v>
      </c>
      <c r="AH32" s="119">
        <v>0</v>
      </c>
      <c r="AI32" s="69">
        <v>745</v>
      </c>
      <c r="AJ32" s="119">
        <v>1</v>
      </c>
      <c r="AK32" s="69">
        <v>745</v>
      </c>
      <c r="AL32" s="117">
        <v>1</v>
      </c>
      <c r="AM32" s="44"/>
    </row>
    <row r="33" spans="1:41" s="5" customFormat="1" ht="75.75" customHeight="1" x14ac:dyDescent="0.25">
      <c r="A33" s="4"/>
      <c r="B33" s="19" t="s">
        <v>19</v>
      </c>
      <c r="C33" s="318" t="s">
        <v>1013</v>
      </c>
      <c r="D33" s="83" t="s">
        <v>227</v>
      </c>
      <c r="E33" s="61"/>
      <c r="F33" s="62"/>
      <c r="G33" s="84"/>
      <c r="H33" s="20"/>
      <c r="I33" s="20"/>
      <c r="J33" s="23"/>
      <c r="K33" s="20"/>
      <c r="L33" s="37"/>
      <c r="M33" s="88"/>
      <c r="N33" s="85"/>
      <c r="O33" s="63"/>
      <c r="P33" s="63"/>
      <c r="Q33" s="86"/>
      <c r="R33" s="45"/>
      <c r="S33" s="69">
        <v>0</v>
      </c>
      <c r="T33" s="69">
        <v>0</v>
      </c>
      <c r="U33" s="69">
        <v>0</v>
      </c>
      <c r="V33" s="116">
        <v>0</v>
      </c>
      <c r="W33" s="87"/>
      <c r="X33" s="70"/>
      <c r="Y33" s="69"/>
      <c r="Z33" s="69"/>
      <c r="AA33" s="63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44"/>
    </row>
    <row r="34" spans="1:41" s="5" customFormat="1" ht="75.75" customHeight="1" x14ac:dyDescent="0.25">
      <c r="A34" s="4"/>
      <c r="B34" s="19" t="s">
        <v>102</v>
      </c>
      <c r="C34" s="318" t="s">
        <v>1013</v>
      </c>
      <c r="D34" s="108" t="s">
        <v>228</v>
      </c>
      <c r="E34" s="61" t="s">
        <v>229</v>
      </c>
      <c r="F34" s="62" t="s">
        <v>230</v>
      </c>
      <c r="G34" s="84" t="s">
        <v>231</v>
      </c>
      <c r="H34" s="20" t="s">
        <v>40</v>
      </c>
      <c r="I34" s="20" t="s">
        <v>232</v>
      </c>
      <c r="J34" s="23" t="s">
        <v>55</v>
      </c>
      <c r="K34" s="20" t="s">
        <v>150</v>
      </c>
      <c r="L34" s="109" t="s">
        <v>32</v>
      </c>
      <c r="M34" s="88">
        <v>20</v>
      </c>
      <c r="N34" s="85">
        <v>1</v>
      </c>
      <c r="O34" s="63" t="s">
        <v>244</v>
      </c>
      <c r="P34" s="63"/>
      <c r="Q34" s="86">
        <v>2019</v>
      </c>
      <c r="R34" s="45" t="s">
        <v>33</v>
      </c>
      <c r="S34" s="69">
        <v>0</v>
      </c>
      <c r="T34" s="116">
        <v>0</v>
      </c>
      <c r="U34" s="69">
        <v>0</v>
      </c>
      <c r="V34" s="116">
        <v>0</v>
      </c>
      <c r="W34" s="69">
        <v>20</v>
      </c>
      <c r="X34" s="116">
        <v>1</v>
      </c>
      <c r="Y34" s="69">
        <v>0</v>
      </c>
      <c r="Z34" s="116">
        <v>0</v>
      </c>
      <c r="AA34" s="69">
        <v>20</v>
      </c>
      <c r="AB34" s="116">
        <v>1</v>
      </c>
      <c r="AC34" s="69">
        <v>20</v>
      </c>
      <c r="AD34" s="116">
        <v>1</v>
      </c>
      <c r="AE34" s="69">
        <v>20</v>
      </c>
      <c r="AF34" s="116">
        <v>1</v>
      </c>
      <c r="AG34" s="69">
        <v>20</v>
      </c>
      <c r="AH34" s="116">
        <v>1</v>
      </c>
      <c r="AI34" s="69">
        <v>20</v>
      </c>
      <c r="AJ34" s="119">
        <v>1</v>
      </c>
      <c r="AK34" s="69">
        <v>20</v>
      </c>
      <c r="AL34" s="117">
        <v>1</v>
      </c>
      <c r="AM34" s="44"/>
    </row>
    <row r="35" spans="1:41" s="5" customFormat="1" ht="43.5" customHeight="1" x14ac:dyDescent="0.25">
      <c r="A35" s="4"/>
      <c r="B35" s="19" t="s">
        <v>19</v>
      </c>
      <c r="C35" s="317" t="s">
        <v>1019</v>
      </c>
      <c r="D35" s="81" t="s">
        <v>97</v>
      </c>
      <c r="E35" s="61"/>
      <c r="F35" s="61"/>
      <c r="G35" s="58"/>
      <c r="H35" s="20"/>
      <c r="I35" s="20"/>
      <c r="J35" s="23"/>
      <c r="K35" s="20"/>
      <c r="L35" s="37"/>
      <c r="M35" s="41"/>
      <c r="N35" s="42"/>
      <c r="O35" s="31"/>
      <c r="P35" s="28"/>
      <c r="Q35" s="32"/>
      <c r="R35" s="28"/>
      <c r="S35" s="69"/>
      <c r="T35" s="69"/>
      <c r="U35" s="69"/>
      <c r="V35" s="69"/>
      <c r="W35" s="69"/>
      <c r="X35" s="69"/>
      <c r="Y35" s="69"/>
      <c r="Z35" s="69"/>
      <c r="AA35" s="63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44"/>
    </row>
    <row r="36" spans="1:41" s="5" customFormat="1" ht="36.75" customHeight="1" x14ac:dyDescent="0.25">
      <c r="A36" s="4"/>
      <c r="B36" s="22" t="s">
        <v>19</v>
      </c>
      <c r="C36" s="317" t="s">
        <v>1019</v>
      </c>
      <c r="D36" s="83" t="s">
        <v>98</v>
      </c>
      <c r="E36" s="61"/>
      <c r="F36" s="61"/>
      <c r="G36" s="20"/>
      <c r="H36" s="20"/>
      <c r="I36" s="20"/>
      <c r="J36" s="23" t="s">
        <v>55</v>
      </c>
      <c r="K36" s="71"/>
      <c r="L36" s="37"/>
      <c r="M36" s="41"/>
      <c r="N36" s="43"/>
      <c r="O36" s="31"/>
      <c r="P36" s="28"/>
      <c r="Q36" s="32"/>
      <c r="R36" s="36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44"/>
    </row>
    <row r="37" spans="1:41" s="5" customFormat="1" ht="68.25" customHeight="1" x14ac:dyDescent="0.25">
      <c r="A37" s="4"/>
      <c r="B37" s="19" t="s">
        <v>102</v>
      </c>
      <c r="C37" s="317" t="s">
        <v>1019</v>
      </c>
      <c r="D37" s="89" t="s">
        <v>169</v>
      </c>
      <c r="E37" s="62" t="s">
        <v>163</v>
      </c>
      <c r="F37" s="62" t="s">
        <v>164</v>
      </c>
      <c r="G37" s="84" t="s">
        <v>224</v>
      </c>
      <c r="H37" s="24" t="s">
        <v>165</v>
      </c>
      <c r="I37" s="20" t="s">
        <v>166</v>
      </c>
      <c r="J37" s="23" t="s">
        <v>55</v>
      </c>
      <c r="K37" s="23" t="s">
        <v>219</v>
      </c>
      <c r="L37" s="109" t="s">
        <v>32</v>
      </c>
      <c r="M37" s="92">
        <v>10</v>
      </c>
      <c r="N37" s="94">
        <v>1</v>
      </c>
      <c r="O37" s="30">
        <v>5</v>
      </c>
      <c r="P37" s="30">
        <v>2018</v>
      </c>
      <c r="Q37" s="93">
        <v>2019</v>
      </c>
      <c r="R37" s="91" t="s">
        <v>33</v>
      </c>
      <c r="S37" s="92">
        <v>10</v>
      </c>
      <c r="T37" s="97">
        <v>1</v>
      </c>
      <c r="U37" s="69">
        <v>3</v>
      </c>
      <c r="V37" s="116">
        <v>0.3</v>
      </c>
      <c r="W37" s="61">
        <v>10</v>
      </c>
      <c r="X37" s="98">
        <v>1</v>
      </c>
      <c r="Y37" s="61">
        <v>2</v>
      </c>
      <c r="Z37" s="98">
        <v>0.2</v>
      </c>
      <c r="AA37" s="61">
        <v>10</v>
      </c>
      <c r="AB37" s="98">
        <v>1</v>
      </c>
      <c r="AC37" s="61">
        <v>3</v>
      </c>
      <c r="AD37" s="98">
        <v>0.3</v>
      </c>
      <c r="AE37" s="61">
        <v>10</v>
      </c>
      <c r="AF37" s="98">
        <v>1</v>
      </c>
      <c r="AG37" s="61">
        <v>0</v>
      </c>
      <c r="AH37" s="98">
        <v>0</v>
      </c>
      <c r="AI37" s="69">
        <v>10</v>
      </c>
      <c r="AJ37" s="98">
        <v>1</v>
      </c>
      <c r="AK37" s="69">
        <v>8</v>
      </c>
      <c r="AL37" s="117">
        <v>0.8</v>
      </c>
      <c r="AM37" s="46"/>
    </row>
    <row r="38" spans="1:41" s="5" customFormat="1" ht="77.25" customHeight="1" x14ac:dyDescent="0.25">
      <c r="A38" s="4"/>
      <c r="B38" s="19" t="s">
        <v>102</v>
      </c>
      <c r="C38" s="317" t="s">
        <v>1019</v>
      </c>
      <c r="D38" s="110" t="s">
        <v>170</v>
      </c>
      <c r="E38" s="61" t="s">
        <v>220</v>
      </c>
      <c r="F38" s="62" t="s">
        <v>221</v>
      </c>
      <c r="G38" s="84" t="s">
        <v>222</v>
      </c>
      <c r="H38" s="20" t="s">
        <v>165</v>
      </c>
      <c r="I38" s="20" t="s">
        <v>223</v>
      </c>
      <c r="J38" s="23" t="s">
        <v>55</v>
      </c>
      <c r="K38" s="23" t="s">
        <v>219</v>
      </c>
      <c r="L38" s="109" t="s">
        <v>32</v>
      </c>
      <c r="M38" s="92">
        <v>1180</v>
      </c>
      <c r="N38" s="94">
        <v>1</v>
      </c>
      <c r="O38" s="30" t="s">
        <v>244</v>
      </c>
      <c r="P38" s="30"/>
      <c r="Q38" s="86">
        <v>2019</v>
      </c>
      <c r="R38" s="45" t="s">
        <v>33</v>
      </c>
      <c r="S38" s="90">
        <v>1180</v>
      </c>
      <c r="T38" s="97">
        <v>1</v>
      </c>
      <c r="U38" s="69">
        <v>356</v>
      </c>
      <c r="V38" s="116">
        <v>0.30159999999999998</v>
      </c>
      <c r="W38" s="90">
        <v>1180</v>
      </c>
      <c r="X38" s="97">
        <v>1</v>
      </c>
      <c r="Y38" s="69">
        <v>251</v>
      </c>
      <c r="Z38" s="116">
        <v>0.2127</v>
      </c>
      <c r="AA38" s="90">
        <v>1180</v>
      </c>
      <c r="AB38" s="97">
        <v>1</v>
      </c>
      <c r="AC38" s="69">
        <v>383</v>
      </c>
      <c r="AD38" s="116">
        <v>0</v>
      </c>
      <c r="AE38" s="90">
        <v>1180</v>
      </c>
      <c r="AF38" s="97">
        <v>1</v>
      </c>
      <c r="AG38" s="69">
        <v>0</v>
      </c>
      <c r="AH38" s="116">
        <v>0</v>
      </c>
      <c r="AI38" s="69">
        <v>1180</v>
      </c>
      <c r="AJ38" s="98">
        <v>1</v>
      </c>
      <c r="AK38" s="69">
        <v>990</v>
      </c>
      <c r="AL38" s="117">
        <v>0.83889999999999998</v>
      </c>
      <c r="AM38" s="44"/>
    </row>
    <row r="39" spans="1:41" s="5" customFormat="1" ht="74.25" customHeight="1" x14ac:dyDescent="0.25">
      <c r="A39" s="4"/>
      <c r="B39" s="19" t="s">
        <v>102</v>
      </c>
      <c r="C39" s="317" t="s">
        <v>1019</v>
      </c>
      <c r="D39" s="89" t="s">
        <v>225</v>
      </c>
      <c r="E39" s="61" t="s">
        <v>59</v>
      </c>
      <c r="F39" s="62" t="s">
        <v>171</v>
      </c>
      <c r="G39" s="84" t="s">
        <v>172</v>
      </c>
      <c r="H39" s="20" t="s">
        <v>173</v>
      </c>
      <c r="I39" s="20" t="s">
        <v>226</v>
      </c>
      <c r="J39" s="23" t="s">
        <v>55</v>
      </c>
      <c r="K39" s="23" t="s">
        <v>57</v>
      </c>
      <c r="L39" s="109" t="s">
        <v>32</v>
      </c>
      <c r="M39" s="92">
        <v>4</v>
      </c>
      <c r="N39" s="94">
        <v>1</v>
      </c>
      <c r="O39" s="96">
        <v>4</v>
      </c>
      <c r="P39" s="95">
        <v>2018</v>
      </c>
      <c r="Q39" s="92">
        <v>2019</v>
      </c>
      <c r="R39" s="45" t="s">
        <v>33</v>
      </c>
      <c r="S39" s="90">
        <v>4</v>
      </c>
      <c r="T39" s="97">
        <v>1</v>
      </c>
      <c r="U39" s="69">
        <v>0</v>
      </c>
      <c r="V39" s="116">
        <v>0</v>
      </c>
      <c r="W39" s="90">
        <v>4</v>
      </c>
      <c r="X39" s="97">
        <v>1</v>
      </c>
      <c r="Y39" s="69">
        <v>0</v>
      </c>
      <c r="Z39" s="116">
        <v>0</v>
      </c>
      <c r="AA39" s="90">
        <v>4</v>
      </c>
      <c r="AB39" s="97">
        <v>1</v>
      </c>
      <c r="AC39" s="69">
        <v>0</v>
      </c>
      <c r="AD39" s="116">
        <v>0</v>
      </c>
      <c r="AE39" s="90">
        <v>4</v>
      </c>
      <c r="AF39" s="97">
        <v>1</v>
      </c>
      <c r="AG39" s="69">
        <v>0</v>
      </c>
      <c r="AH39" s="116">
        <v>0</v>
      </c>
      <c r="AI39" s="69">
        <v>4</v>
      </c>
      <c r="AJ39" s="98">
        <v>1</v>
      </c>
      <c r="AK39" s="69">
        <v>0</v>
      </c>
      <c r="AL39" s="117">
        <v>0</v>
      </c>
      <c r="AM39" s="44"/>
    </row>
    <row r="40" spans="1:41" s="5" customFormat="1" ht="42.75" customHeight="1" x14ac:dyDescent="0.25">
      <c r="A40" s="4"/>
      <c r="B40" s="22" t="s">
        <v>19</v>
      </c>
      <c r="C40" s="317" t="s">
        <v>1016</v>
      </c>
      <c r="D40" s="83" t="s">
        <v>174</v>
      </c>
      <c r="E40" s="61"/>
      <c r="F40" s="61"/>
      <c r="G40" s="20"/>
      <c r="H40" s="20"/>
      <c r="I40" s="20"/>
      <c r="J40" s="23"/>
      <c r="K40" s="71"/>
      <c r="L40" s="47"/>
      <c r="M40" s="41"/>
      <c r="N40" s="43"/>
      <c r="O40" s="52"/>
      <c r="P40" s="48"/>
      <c r="Q40" s="49"/>
      <c r="R40" s="36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44"/>
    </row>
    <row r="41" spans="1:41" s="5" customFormat="1" ht="47.25" customHeight="1" x14ac:dyDescent="0.25">
      <c r="A41" s="4"/>
      <c r="B41" s="19" t="s">
        <v>102</v>
      </c>
      <c r="C41" s="317" t="s">
        <v>1016</v>
      </c>
      <c r="D41" s="61" t="s">
        <v>178</v>
      </c>
      <c r="E41" s="61" t="s">
        <v>82</v>
      </c>
      <c r="F41" s="62" t="s">
        <v>175</v>
      </c>
      <c r="G41" s="84" t="s">
        <v>176</v>
      </c>
      <c r="H41" s="109" t="s">
        <v>38</v>
      </c>
      <c r="I41" s="20" t="s">
        <v>177</v>
      </c>
      <c r="J41" s="23" t="s">
        <v>55</v>
      </c>
      <c r="K41" s="23" t="s">
        <v>57</v>
      </c>
      <c r="L41" s="47"/>
      <c r="M41" s="92">
        <v>36</v>
      </c>
      <c r="N41" s="94">
        <v>1</v>
      </c>
      <c r="O41" s="99">
        <v>25</v>
      </c>
      <c r="P41" s="95">
        <v>2018</v>
      </c>
      <c r="Q41" s="92">
        <v>2019</v>
      </c>
      <c r="R41" s="45" t="s">
        <v>33</v>
      </c>
      <c r="S41" s="90">
        <v>30</v>
      </c>
      <c r="T41" s="97">
        <v>1</v>
      </c>
      <c r="U41" s="69">
        <v>6</v>
      </c>
      <c r="V41" s="116">
        <v>0.2</v>
      </c>
      <c r="W41" s="90">
        <v>30</v>
      </c>
      <c r="X41" s="97">
        <v>1</v>
      </c>
      <c r="Y41" s="69">
        <v>8</v>
      </c>
      <c r="Z41" s="116">
        <v>0.2666</v>
      </c>
      <c r="AA41" s="90">
        <v>30</v>
      </c>
      <c r="AB41" s="97">
        <v>1</v>
      </c>
      <c r="AC41" s="69">
        <v>8</v>
      </c>
      <c r="AD41" s="116">
        <v>0</v>
      </c>
      <c r="AE41" s="90">
        <v>30</v>
      </c>
      <c r="AF41" s="97">
        <v>1</v>
      </c>
      <c r="AG41" s="272">
        <v>0</v>
      </c>
      <c r="AH41" s="116">
        <v>0</v>
      </c>
      <c r="AI41" s="69">
        <v>30</v>
      </c>
      <c r="AJ41" s="98">
        <v>1</v>
      </c>
      <c r="AK41" s="69">
        <v>14</v>
      </c>
      <c r="AL41" s="117">
        <v>0.46660000000000001</v>
      </c>
      <c r="AM41" s="44"/>
    </row>
    <row r="42" spans="1:41" s="5" customFormat="1" ht="36.75" customHeight="1" x14ac:dyDescent="0.25">
      <c r="A42" s="4"/>
      <c r="B42" s="22" t="s">
        <v>19</v>
      </c>
      <c r="C42" s="317" t="s">
        <v>1016</v>
      </c>
      <c r="D42" s="83" t="s">
        <v>179</v>
      </c>
      <c r="E42" s="61"/>
      <c r="F42" s="61"/>
      <c r="G42" s="20"/>
      <c r="H42" s="20"/>
      <c r="I42" s="20"/>
      <c r="J42" s="23" t="s">
        <v>55</v>
      </c>
      <c r="K42" s="71"/>
      <c r="L42" s="37"/>
      <c r="M42" s="41"/>
      <c r="N42" s="43"/>
      <c r="O42" s="31"/>
      <c r="P42" s="28"/>
      <c r="Q42" s="32"/>
      <c r="R42" s="36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44"/>
    </row>
    <row r="43" spans="1:41" s="5" customFormat="1" ht="68.25" customHeight="1" x14ac:dyDescent="0.25">
      <c r="A43" s="4"/>
      <c r="B43" s="19" t="s">
        <v>102</v>
      </c>
      <c r="C43" s="317" t="s">
        <v>1016</v>
      </c>
      <c r="D43" s="89" t="s">
        <v>180</v>
      </c>
      <c r="E43" s="62" t="s">
        <v>181</v>
      </c>
      <c r="F43" s="62" t="s">
        <v>182</v>
      </c>
      <c r="G43" s="84" t="s">
        <v>183</v>
      </c>
      <c r="I43" s="20" t="s">
        <v>184</v>
      </c>
      <c r="J43" s="23" t="s">
        <v>55</v>
      </c>
      <c r="K43" s="23" t="s">
        <v>57</v>
      </c>
      <c r="L43" s="109" t="s">
        <v>32</v>
      </c>
      <c r="M43" s="92">
        <v>79</v>
      </c>
      <c r="N43" s="94">
        <v>1</v>
      </c>
      <c r="O43" s="61" t="s">
        <v>244</v>
      </c>
      <c r="P43" s="69"/>
      <c r="Q43" s="93">
        <v>2019</v>
      </c>
      <c r="R43" s="91" t="s">
        <v>33</v>
      </c>
      <c r="S43" s="92">
        <v>79</v>
      </c>
      <c r="T43" s="97">
        <v>1</v>
      </c>
      <c r="U43" s="69">
        <v>0</v>
      </c>
      <c r="V43" s="116">
        <v>0</v>
      </c>
      <c r="W43" s="92">
        <v>79</v>
      </c>
      <c r="X43" s="97">
        <v>1</v>
      </c>
      <c r="Y43" s="69">
        <v>0</v>
      </c>
      <c r="Z43" s="116">
        <v>0</v>
      </c>
      <c r="AA43" s="92">
        <v>79</v>
      </c>
      <c r="AB43" s="97">
        <v>1</v>
      </c>
      <c r="AC43" s="69">
        <v>80</v>
      </c>
      <c r="AD43" s="116">
        <v>1</v>
      </c>
      <c r="AE43" s="92">
        <v>0</v>
      </c>
      <c r="AF43" s="97">
        <v>0</v>
      </c>
      <c r="AG43" s="69">
        <v>0</v>
      </c>
      <c r="AH43" s="116">
        <v>0</v>
      </c>
      <c r="AI43" s="69">
        <v>79</v>
      </c>
      <c r="AJ43" s="97">
        <v>1</v>
      </c>
      <c r="AK43" s="69">
        <v>80</v>
      </c>
      <c r="AL43" s="117">
        <v>1.02</v>
      </c>
      <c r="AM43" s="46"/>
    </row>
    <row r="44" spans="1:41" s="5" customFormat="1" ht="38.25" customHeight="1" x14ac:dyDescent="0.25">
      <c r="A44" s="4"/>
      <c r="B44" s="22" t="s">
        <v>19</v>
      </c>
      <c r="C44" s="317" t="s">
        <v>1014</v>
      </c>
      <c r="D44" s="81" t="s">
        <v>251</v>
      </c>
      <c r="E44" s="62"/>
      <c r="F44" s="62"/>
      <c r="G44" s="84"/>
      <c r="H44" s="24"/>
      <c r="I44" s="20"/>
      <c r="J44" s="23"/>
      <c r="K44" s="23"/>
      <c r="L44" s="109"/>
      <c r="M44" s="92"/>
      <c r="N44" s="94"/>
      <c r="O44" s="61"/>
      <c r="P44" s="69"/>
      <c r="Q44" s="93"/>
      <c r="R44" s="91"/>
      <c r="S44" s="92"/>
      <c r="T44" s="97"/>
      <c r="U44" s="69"/>
      <c r="V44" s="69"/>
      <c r="W44" s="61"/>
      <c r="X44" s="98"/>
      <c r="Y44" s="69"/>
      <c r="Z44" s="69"/>
      <c r="AA44" s="61"/>
      <c r="AB44" s="98"/>
      <c r="AC44" s="69"/>
      <c r="AD44" s="69"/>
      <c r="AE44" s="63"/>
      <c r="AF44" s="98"/>
      <c r="AG44" s="69"/>
      <c r="AH44" s="69"/>
      <c r="AI44" s="69"/>
      <c r="AJ44" s="69"/>
      <c r="AK44" s="69"/>
      <c r="AL44" s="69"/>
      <c r="AM44" s="46"/>
    </row>
    <row r="45" spans="1:41" s="5" customFormat="1" ht="68.25" customHeight="1" x14ac:dyDescent="0.25">
      <c r="A45" s="4"/>
      <c r="B45" s="19" t="s">
        <v>102</v>
      </c>
      <c r="C45" s="317" t="s">
        <v>1014</v>
      </c>
      <c r="D45" s="89" t="s">
        <v>206</v>
      </c>
      <c r="E45" s="62" t="s">
        <v>207</v>
      </c>
      <c r="F45" s="62" t="s">
        <v>208</v>
      </c>
      <c r="G45" s="84" t="s">
        <v>209</v>
      </c>
      <c r="H45" s="24" t="s">
        <v>40</v>
      </c>
      <c r="I45" s="20" t="s">
        <v>210</v>
      </c>
      <c r="J45" s="23" t="s">
        <v>55</v>
      </c>
      <c r="K45" s="23" t="s">
        <v>57</v>
      </c>
      <c r="L45" s="109" t="s">
        <v>32</v>
      </c>
      <c r="M45" s="92">
        <v>1</v>
      </c>
      <c r="N45" s="94">
        <v>1</v>
      </c>
      <c r="O45" s="61" t="s">
        <v>244</v>
      </c>
      <c r="P45" s="69"/>
      <c r="Q45" s="93">
        <v>2019</v>
      </c>
      <c r="R45" s="91" t="s">
        <v>33</v>
      </c>
      <c r="S45" s="92">
        <v>1</v>
      </c>
      <c r="T45" s="97">
        <v>1</v>
      </c>
      <c r="U45" s="69">
        <v>0</v>
      </c>
      <c r="V45" s="116">
        <v>0</v>
      </c>
      <c r="W45" s="92">
        <v>1</v>
      </c>
      <c r="X45" s="97">
        <v>1</v>
      </c>
      <c r="Y45" s="69">
        <v>0</v>
      </c>
      <c r="Z45" s="116">
        <v>0</v>
      </c>
      <c r="AA45" s="92">
        <v>1</v>
      </c>
      <c r="AB45" s="97">
        <v>1</v>
      </c>
      <c r="AC45" s="69">
        <v>1</v>
      </c>
      <c r="AD45" s="116">
        <v>1</v>
      </c>
      <c r="AE45" s="92">
        <v>0</v>
      </c>
      <c r="AF45" s="97">
        <v>0</v>
      </c>
      <c r="AG45" s="69">
        <v>0</v>
      </c>
      <c r="AH45" s="116">
        <v>0</v>
      </c>
      <c r="AI45" s="69">
        <v>1</v>
      </c>
      <c r="AJ45" s="98">
        <v>1</v>
      </c>
      <c r="AK45" s="69">
        <v>1</v>
      </c>
      <c r="AL45" s="117">
        <v>1</v>
      </c>
      <c r="AM45" s="46"/>
    </row>
    <row r="46" spans="1:41" ht="53.25" customHeight="1" x14ac:dyDescent="0.25">
      <c r="A46" s="3"/>
      <c r="B46" s="19" t="s">
        <v>19</v>
      </c>
      <c r="C46" s="317" t="s">
        <v>1017</v>
      </c>
      <c r="D46" s="81" t="s">
        <v>167</v>
      </c>
      <c r="E46" s="61"/>
      <c r="F46" s="61"/>
      <c r="G46" s="58"/>
      <c r="H46" s="109"/>
      <c r="I46" s="20"/>
      <c r="J46" s="23"/>
      <c r="K46" s="43"/>
      <c r="L46" s="47"/>
      <c r="M46" s="41"/>
      <c r="N46" s="54"/>
      <c r="O46" s="53"/>
      <c r="P46" s="51"/>
      <c r="Q46" s="40"/>
      <c r="R46" s="45"/>
      <c r="S46" s="63"/>
      <c r="T46" s="85"/>
      <c r="U46" s="63"/>
      <c r="V46" s="63"/>
      <c r="W46" s="63"/>
      <c r="X46" s="85"/>
      <c r="Y46" s="63"/>
      <c r="Z46" s="63"/>
      <c r="AA46" s="63"/>
      <c r="AB46" s="85"/>
      <c r="AC46" s="63"/>
      <c r="AD46" s="63"/>
      <c r="AE46" s="63"/>
      <c r="AF46" s="85"/>
      <c r="AG46" s="63"/>
      <c r="AH46" s="63"/>
      <c r="AI46" s="63"/>
      <c r="AJ46" s="63"/>
      <c r="AK46" s="63"/>
      <c r="AL46" s="63"/>
      <c r="AM46" s="39"/>
    </row>
    <row r="47" spans="1:41" ht="53.25" customHeight="1" x14ac:dyDescent="0.25">
      <c r="A47" s="67"/>
      <c r="B47" s="22" t="s">
        <v>19</v>
      </c>
      <c r="C47" s="317" t="s">
        <v>1017</v>
      </c>
      <c r="D47" s="83" t="s">
        <v>168</v>
      </c>
      <c r="E47" s="61"/>
      <c r="F47" s="61"/>
      <c r="G47" s="20"/>
      <c r="H47" s="20"/>
      <c r="I47" s="20"/>
      <c r="J47" s="23"/>
      <c r="K47" s="71"/>
      <c r="L47" s="47"/>
      <c r="M47" s="41"/>
      <c r="N47" s="38"/>
      <c r="O47" s="50"/>
      <c r="P47" s="51"/>
      <c r="Q47" s="40"/>
      <c r="R47" s="28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39"/>
    </row>
    <row r="48" spans="1:41" ht="74.25" customHeight="1" x14ac:dyDescent="0.25">
      <c r="A48" s="67" t="s">
        <v>90</v>
      </c>
      <c r="B48" s="19" t="s">
        <v>102</v>
      </c>
      <c r="C48" s="317" t="s">
        <v>1017</v>
      </c>
      <c r="D48" s="35" t="s">
        <v>188</v>
      </c>
      <c r="E48" s="61" t="s">
        <v>60</v>
      </c>
      <c r="F48" s="62" t="s">
        <v>189</v>
      </c>
      <c r="G48" s="84" t="s">
        <v>190</v>
      </c>
      <c r="H48" s="20" t="s">
        <v>89</v>
      </c>
      <c r="I48" s="20" t="s">
        <v>191</v>
      </c>
      <c r="J48" s="23" t="s">
        <v>55</v>
      </c>
      <c r="K48" s="23" t="s">
        <v>57</v>
      </c>
      <c r="L48" s="43" t="s">
        <v>32</v>
      </c>
      <c r="M48" s="95">
        <v>4</v>
      </c>
      <c r="N48" s="94">
        <v>1</v>
      </c>
      <c r="O48" s="99">
        <v>3</v>
      </c>
      <c r="P48" s="95">
        <v>2018</v>
      </c>
      <c r="Q48" s="92">
        <v>2019</v>
      </c>
      <c r="R48" s="45" t="s">
        <v>33</v>
      </c>
      <c r="S48" s="69">
        <v>4</v>
      </c>
      <c r="T48" s="70">
        <v>1</v>
      </c>
      <c r="U48" s="69">
        <v>1</v>
      </c>
      <c r="V48" s="116">
        <v>0.25</v>
      </c>
      <c r="W48" s="69">
        <v>4</v>
      </c>
      <c r="X48" s="70">
        <v>1</v>
      </c>
      <c r="Y48" s="69">
        <v>1</v>
      </c>
      <c r="Z48" s="116">
        <v>0.25</v>
      </c>
      <c r="AA48" s="69">
        <v>4</v>
      </c>
      <c r="AB48" s="70">
        <v>1</v>
      </c>
      <c r="AC48" s="69">
        <v>1</v>
      </c>
      <c r="AD48" s="116">
        <v>0.25</v>
      </c>
      <c r="AE48" s="69">
        <v>4</v>
      </c>
      <c r="AF48" s="70">
        <v>1</v>
      </c>
      <c r="AG48" s="69">
        <v>1</v>
      </c>
      <c r="AH48" s="116">
        <v>0.25</v>
      </c>
      <c r="AI48" s="69">
        <v>4</v>
      </c>
      <c r="AJ48" s="98">
        <v>1</v>
      </c>
      <c r="AK48" s="69">
        <v>3</v>
      </c>
      <c r="AL48" s="117">
        <v>0.75</v>
      </c>
      <c r="AM48" s="44"/>
      <c r="AN48" s="4"/>
      <c r="AO48" s="4"/>
    </row>
    <row r="49" spans="1:39" ht="46.5" hidden="1" customHeight="1" x14ac:dyDescent="0.25">
      <c r="A49" s="3"/>
      <c r="B49" s="22" t="s">
        <v>19</v>
      </c>
      <c r="C49" s="318"/>
      <c r="D49" s="111" t="s">
        <v>34</v>
      </c>
      <c r="E49" s="61"/>
      <c r="F49" s="61"/>
      <c r="G49" s="20"/>
      <c r="H49" s="20"/>
      <c r="I49" s="20"/>
      <c r="J49" s="23"/>
      <c r="K49" s="71"/>
      <c r="L49" s="47"/>
      <c r="M49" s="41"/>
      <c r="N49" s="38"/>
      <c r="O49" s="50"/>
      <c r="P49" s="51"/>
      <c r="Q49" s="40"/>
      <c r="R49" s="27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39"/>
    </row>
    <row r="50" spans="1:39" ht="80.25" hidden="1" customHeight="1" x14ac:dyDescent="0.25">
      <c r="A50" s="3"/>
      <c r="B50" s="22" t="s">
        <v>31</v>
      </c>
      <c r="C50" s="318"/>
      <c r="D50" s="61" t="s">
        <v>44</v>
      </c>
      <c r="E50" s="61" t="s">
        <v>62</v>
      </c>
      <c r="F50" s="61" t="s">
        <v>45</v>
      </c>
      <c r="G50" s="58" t="s">
        <v>63</v>
      </c>
      <c r="H50" s="109" t="s">
        <v>39</v>
      </c>
      <c r="I50" s="20" t="s">
        <v>46</v>
      </c>
      <c r="J50" s="23" t="s">
        <v>55</v>
      </c>
      <c r="K50" s="43" t="s">
        <v>57</v>
      </c>
      <c r="L50" s="47" t="s">
        <v>32</v>
      </c>
      <c r="M50" s="41">
        <v>1</v>
      </c>
      <c r="N50" s="54">
        <v>1</v>
      </c>
      <c r="O50" s="50">
        <v>0</v>
      </c>
      <c r="P50" s="51">
        <v>2017</v>
      </c>
      <c r="Q50" s="40">
        <v>2018</v>
      </c>
      <c r="R50" s="27" t="s">
        <v>33</v>
      </c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>
        <v>30</v>
      </c>
      <c r="AF50" s="85">
        <v>1</v>
      </c>
      <c r="AG50" s="85"/>
      <c r="AH50" s="63"/>
      <c r="AI50" s="63"/>
      <c r="AJ50" s="63"/>
      <c r="AK50" s="63"/>
      <c r="AL50" s="63"/>
      <c r="AM50" s="39"/>
    </row>
    <row r="51" spans="1:39" ht="42.75" hidden="1" customHeight="1" x14ac:dyDescent="0.25">
      <c r="A51" s="3"/>
      <c r="B51" s="22" t="s">
        <v>19</v>
      </c>
      <c r="C51" s="318"/>
      <c r="D51" s="111" t="s">
        <v>83</v>
      </c>
      <c r="E51" s="61"/>
      <c r="F51" s="61"/>
      <c r="G51" s="20"/>
      <c r="H51" s="20"/>
      <c r="I51" s="20"/>
      <c r="J51" s="23"/>
      <c r="K51" s="71"/>
      <c r="L51" s="47"/>
      <c r="M51" s="41"/>
      <c r="N51" s="38"/>
      <c r="O51" s="50"/>
      <c r="P51" s="51"/>
      <c r="Q51" s="40"/>
      <c r="R51" s="28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39"/>
    </row>
    <row r="52" spans="1:39" ht="72" hidden="1" customHeight="1" x14ac:dyDescent="0.25">
      <c r="A52" s="3"/>
      <c r="B52" s="22" t="s">
        <v>31</v>
      </c>
      <c r="C52" s="318"/>
      <c r="D52" s="61" t="s">
        <v>64</v>
      </c>
      <c r="E52" s="61" t="s">
        <v>66</v>
      </c>
      <c r="F52" s="61" t="s">
        <v>47</v>
      </c>
      <c r="G52" s="58" t="s">
        <v>65</v>
      </c>
      <c r="H52" s="109" t="s">
        <v>78</v>
      </c>
      <c r="I52" s="20" t="s">
        <v>48</v>
      </c>
      <c r="J52" s="23" t="s">
        <v>55</v>
      </c>
      <c r="K52" s="43" t="s">
        <v>57</v>
      </c>
      <c r="L52" s="47" t="s">
        <v>32</v>
      </c>
      <c r="M52" s="41">
        <v>1</v>
      </c>
      <c r="N52" s="54">
        <v>1</v>
      </c>
      <c r="O52" s="50">
        <v>0</v>
      </c>
      <c r="P52" s="51">
        <v>2017</v>
      </c>
      <c r="Q52" s="40">
        <v>2018</v>
      </c>
      <c r="R52" s="59" t="s">
        <v>33</v>
      </c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>
        <v>1</v>
      </c>
      <c r="AF52" s="97">
        <v>1</v>
      </c>
      <c r="AG52" s="97"/>
      <c r="AH52" s="63"/>
      <c r="AI52" s="63"/>
      <c r="AJ52" s="63"/>
      <c r="AK52" s="63"/>
      <c r="AL52" s="63"/>
      <c r="AM52" s="39"/>
    </row>
    <row r="53" spans="1:39" ht="57" hidden="1" customHeight="1" x14ac:dyDescent="0.25">
      <c r="A53" s="3"/>
      <c r="B53" s="22" t="s">
        <v>19</v>
      </c>
      <c r="C53" s="318"/>
      <c r="D53" s="111" t="s">
        <v>84</v>
      </c>
      <c r="E53" s="61"/>
      <c r="F53" s="61"/>
      <c r="G53" s="20"/>
      <c r="H53" s="20"/>
      <c r="I53" s="20"/>
      <c r="J53" s="23"/>
      <c r="K53" s="71"/>
      <c r="L53" s="47"/>
      <c r="M53" s="41"/>
      <c r="N53" s="38"/>
      <c r="O53" s="50"/>
      <c r="P53" s="51"/>
      <c r="Q53" s="40"/>
      <c r="R53" s="28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39"/>
    </row>
    <row r="54" spans="1:39" ht="66.75" hidden="1" customHeight="1" x14ac:dyDescent="0.25">
      <c r="A54" s="3"/>
      <c r="B54" s="22" t="s">
        <v>31</v>
      </c>
      <c r="C54" s="318"/>
      <c r="D54" s="61" t="s">
        <v>85</v>
      </c>
      <c r="E54" s="61" t="s">
        <v>67</v>
      </c>
      <c r="F54" s="61" t="s">
        <v>49</v>
      </c>
      <c r="G54" s="58" t="s">
        <v>68</v>
      </c>
      <c r="H54" s="109" t="s">
        <v>39</v>
      </c>
      <c r="I54" s="20" t="s">
        <v>86</v>
      </c>
      <c r="J54" s="23" t="s">
        <v>55</v>
      </c>
      <c r="K54" s="43" t="s">
        <v>57</v>
      </c>
      <c r="L54" s="47" t="s">
        <v>32</v>
      </c>
      <c r="M54" s="41">
        <v>2</v>
      </c>
      <c r="N54" s="54">
        <v>1</v>
      </c>
      <c r="O54" s="50">
        <v>0</v>
      </c>
      <c r="P54" s="51">
        <v>2017</v>
      </c>
      <c r="Q54" s="40">
        <v>2018</v>
      </c>
      <c r="R54" s="27" t="s">
        <v>33</v>
      </c>
      <c r="S54" s="123"/>
      <c r="T54" s="123"/>
      <c r="U54" s="63"/>
      <c r="V54" s="63"/>
      <c r="W54" s="123"/>
      <c r="X54" s="123"/>
      <c r="Y54" s="63"/>
      <c r="Z54" s="63"/>
      <c r="AA54" s="123">
        <v>1</v>
      </c>
      <c r="AB54" s="97">
        <v>0.5</v>
      </c>
      <c r="AC54" s="97"/>
      <c r="AD54" s="63"/>
      <c r="AE54" s="123">
        <v>1</v>
      </c>
      <c r="AF54" s="97">
        <v>0.5</v>
      </c>
      <c r="AG54" s="97"/>
      <c r="AH54" s="63"/>
      <c r="AI54" s="123"/>
      <c r="AJ54" s="63"/>
      <c r="AK54" s="63"/>
      <c r="AL54" s="63"/>
      <c r="AM54" s="39"/>
    </row>
    <row r="55" spans="1:39" ht="55.5" hidden="1" customHeight="1" x14ac:dyDescent="0.25">
      <c r="B55" s="60" t="s">
        <v>19</v>
      </c>
      <c r="C55" s="319"/>
      <c r="D55" s="111" t="s">
        <v>87</v>
      </c>
      <c r="E55" s="100"/>
      <c r="F55" s="69"/>
      <c r="G55" s="72"/>
      <c r="H55" s="109"/>
      <c r="I55" s="36"/>
      <c r="J55" s="23"/>
      <c r="K55" s="112"/>
      <c r="L55" s="112"/>
      <c r="M55" s="112"/>
      <c r="N55" s="28"/>
      <c r="O55" s="28"/>
      <c r="P55" s="28"/>
      <c r="Q55" s="32"/>
      <c r="R55" s="28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28"/>
    </row>
    <row r="56" spans="1:39" ht="69" hidden="1" customHeight="1" x14ac:dyDescent="0.25">
      <c r="B56" s="60" t="s">
        <v>31</v>
      </c>
      <c r="C56" s="319"/>
      <c r="D56" s="61" t="s">
        <v>69</v>
      </c>
      <c r="E56" s="61" t="s">
        <v>67</v>
      </c>
      <c r="F56" s="69" t="s">
        <v>49</v>
      </c>
      <c r="G56" s="58" t="s">
        <v>68</v>
      </c>
      <c r="H56" s="109" t="s">
        <v>39</v>
      </c>
      <c r="I56" s="20" t="s">
        <v>86</v>
      </c>
      <c r="J56" s="23" t="s">
        <v>55</v>
      </c>
      <c r="K56" s="43" t="s">
        <v>57</v>
      </c>
      <c r="L56" s="112" t="s">
        <v>32</v>
      </c>
      <c r="M56" s="112">
        <v>1</v>
      </c>
      <c r="N56" s="34">
        <v>1</v>
      </c>
      <c r="O56" s="28">
        <v>0</v>
      </c>
      <c r="P56" s="28">
        <v>2017</v>
      </c>
      <c r="Q56" s="32">
        <v>2018</v>
      </c>
      <c r="R56" s="27" t="s">
        <v>33</v>
      </c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>
        <v>1</v>
      </c>
      <c r="AF56" s="85">
        <v>1</v>
      </c>
      <c r="AG56" s="63"/>
      <c r="AH56" s="63"/>
      <c r="AI56" s="63"/>
      <c r="AJ56" s="63"/>
      <c r="AK56" s="63"/>
      <c r="AL56" s="63"/>
      <c r="AM56" s="28"/>
    </row>
    <row r="57" spans="1:39" ht="40.5" hidden="1" customHeight="1" x14ac:dyDescent="0.25">
      <c r="B57" s="33" t="s">
        <v>19</v>
      </c>
      <c r="C57" s="320"/>
      <c r="D57" s="111" t="s">
        <v>35</v>
      </c>
      <c r="E57" s="100"/>
      <c r="F57" s="69"/>
      <c r="G57" s="72"/>
      <c r="H57" s="109"/>
      <c r="I57" s="36"/>
      <c r="J57" s="23"/>
      <c r="K57" s="112"/>
      <c r="L57" s="112"/>
      <c r="M57" s="112"/>
      <c r="N57" s="28"/>
      <c r="O57" s="28"/>
      <c r="P57" s="28"/>
      <c r="Q57" s="32"/>
      <c r="R57" s="28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28"/>
    </row>
    <row r="58" spans="1:39" ht="69.75" hidden="1" customHeight="1" x14ac:dyDescent="0.25">
      <c r="B58" s="60" t="s">
        <v>31</v>
      </c>
      <c r="C58" s="319"/>
      <c r="D58" s="61" t="s">
        <v>36</v>
      </c>
      <c r="E58" s="62" t="s">
        <v>70</v>
      </c>
      <c r="F58" s="61" t="s">
        <v>50</v>
      </c>
      <c r="G58" s="58" t="s">
        <v>71</v>
      </c>
      <c r="H58" s="109" t="s">
        <v>41</v>
      </c>
      <c r="I58" s="45" t="s">
        <v>51</v>
      </c>
      <c r="J58" s="23" t="s">
        <v>55</v>
      </c>
      <c r="K58" s="43" t="s">
        <v>57</v>
      </c>
      <c r="L58" s="112" t="s">
        <v>32</v>
      </c>
      <c r="M58" s="112">
        <v>10</v>
      </c>
      <c r="N58" s="34">
        <v>1</v>
      </c>
      <c r="O58" s="28">
        <v>0</v>
      </c>
      <c r="P58" s="28">
        <v>2017</v>
      </c>
      <c r="Q58" s="32">
        <v>2018</v>
      </c>
      <c r="R58" s="27" t="s">
        <v>33</v>
      </c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>
        <v>30</v>
      </c>
      <c r="AF58" s="85">
        <v>1</v>
      </c>
      <c r="AG58" s="63"/>
      <c r="AH58" s="63"/>
      <c r="AI58" s="63"/>
      <c r="AJ58" s="63"/>
      <c r="AK58" s="63"/>
      <c r="AL58" s="63"/>
      <c r="AM58" s="28"/>
    </row>
    <row r="59" spans="1:39" ht="73.5" hidden="1" customHeight="1" x14ac:dyDescent="0.25">
      <c r="B59" s="60" t="s">
        <v>19</v>
      </c>
      <c r="C59" s="319"/>
      <c r="D59" s="111" t="s">
        <v>37</v>
      </c>
      <c r="E59" s="100"/>
      <c r="F59" s="69"/>
      <c r="G59" s="72"/>
      <c r="H59" s="109"/>
      <c r="I59" s="36"/>
      <c r="J59" s="23"/>
      <c r="K59" s="43"/>
      <c r="L59" s="112"/>
      <c r="M59" s="112"/>
      <c r="N59" s="28"/>
      <c r="O59" s="28"/>
      <c r="P59" s="28"/>
      <c r="Q59" s="32"/>
      <c r="R59" s="28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28"/>
    </row>
    <row r="60" spans="1:39" ht="68.25" hidden="1" customHeight="1" x14ac:dyDescent="0.25">
      <c r="B60" s="60" t="s">
        <v>31</v>
      </c>
      <c r="C60" s="319"/>
      <c r="D60" s="69" t="s">
        <v>52</v>
      </c>
      <c r="E60" s="62" t="s">
        <v>72</v>
      </c>
      <c r="F60" s="61" t="s">
        <v>53</v>
      </c>
      <c r="G60" s="58" t="s">
        <v>61</v>
      </c>
      <c r="H60" s="109" t="s">
        <v>40</v>
      </c>
      <c r="I60" s="45" t="s">
        <v>54</v>
      </c>
      <c r="J60" s="23" t="s">
        <v>55</v>
      </c>
      <c r="K60" s="43" t="s">
        <v>57</v>
      </c>
      <c r="L60" s="112"/>
      <c r="M60" s="112">
        <v>3</v>
      </c>
      <c r="N60" s="34">
        <v>1</v>
      </c>
      <c r="O60" s="28"/>
      <c r="P60" s="28"/>
      <c r="Q60" s="32"/>
      <c r="R60" s="27" t="s">
        <v>33</v>
      </c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>
        <v>3</v>
      </c>
      <c r="AF60" s="85">
        <v>1</v>
      </c>
      <c r="AG60" s="63"/>
      <c r="AH60" s="63"/>
      <c r="AI60" s="63"/>
      <c r="AJ60" s="63"/>
      <c r="AK60" s="63"/>
      <c r="AL60" s="63"/>
      <c r="AM60" s="28"/>
    </row>
    <row r="61" spans="1:39" ht="68.25" customHeight="1" x14ac:dyDescent="0.25">
      <c r="B61" s="22" t="s">
        <v>19</v>
      </c>
      <c r="C61" s="318" t="s">
        <v>1018</v>
      </c>
      <c r="D61" s="265" t="s">
        <v>200</v>
      </c>
      <c r="E61" s="62"/>
      <c r="F61" s="61"/>
      <c r="G61" s="58"/>
      <c r="H61" s="109"/>
      <c r="I61" s="45"/>
      <c r="J61" s="23"/>
      <c r="K61" s="43"/>
      <c r="L61" s="112"/>
      <c r="M61" s="112"/>
      <c r="N61" s="34"/>
      <c r="O61" s="28"/>
      <c r="P61" s="28"/>
      <c r="Q61" s="32"/>
      <c r="R61" s="59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85"/>
      <c r="AG61" s="63"/>
      <c r="AH61" s="63"/>
      <c r="AI61" s="63"/>
      <c r="AJ61" s="63"/>
      <c r="AK61" s="63"/>
      <c r="AL61" s="63"/>
      <c r="AM61" s="28"/>
    </row>
    <row r="62" spans="1:39" ht="68.25" customHeight="1" x14ac:dyDescent="0.25">
      <c r="A62" s="7"/>
      <c r="B62" s="19" t="s">
        <v>102</v>
      </c>
      <c r="C62" s="318" t="s">
        <v>1018</v>
      </c>
      <c r="D62" s="266" t="s">
        <v>201</v>
      </c>
      <c r="E62" s="61" t="s">
        <v>202</v>
      </c>
      <c r="F62" s="62" t="s">
        <v>203</v>
      </c>
      <c r="G62" s="84" t="s">
        <v>204</v>
      </c>
      <c r="H62" s="109" t="s">
        <v>197</v>
      </c>
      <c r="I62" s="20" t="s">
        <v>205</v>
      </c>
      <c r="J62" s="23" t="s">
        <v>55</v>
      </c>
      <c r="K62" s="23" t="s">
        <v>57</v>
      </c>
      <c r="L62" s="43" t="s">
        <v>32</v>
      </c>
      <c r="M62" s="100">
        <v>4</v>
      </c>
      <c r="N62" s="85">
        <v>1</v>
      </c>
      <c r="O62" s="63" t="s">
        <v>244</v>
      </c>
      <c r="P62" s="63"/>
      <c r="Q62" s="86">
        <v>2019</v>
      </c>
      <c r="R62" s="35" t="s">
        <v>33</v>
      </c>
      <c r="S62" s="63">
        <v>4</v>
      </c>
      <c r="T62" s="122">
        <v>1</v>
      </c>
      <c r="U62" s="63">
        <v>0</v>
      </c>
      <c r="V62" s="122">
        <v>0</v>
      </c>
      <c r="W62" s="63">
        <v>4</v>
      </c>
      <c r="X62" s="122">
        <v>1</v>
      </c>
      <c r="Y62" s="63">
        <v>0</v>
      </c>
      <c r="Z62" s="122">
        <v>0</v>
      </c>
      <c r="AA62" s="63">
        <v>4</v>
      </c>
      <c r="AB62" s="122">
        <v>1</v>
      </c>
      <c r="AC62" s="63">
        <v>0</v>
      </c>
      <c r="AD62" s="122">
        <v>0</v>
      </c>
      <c r="AE62" s="63">
        <v>4</v>
      </c>
      <c r="AF62" s="122">
        <v>1</v>
      </c>
      <c r="AG62" s="63">
        <v>0</v>
      </c>
      <c r="AH62" s="122">
        <v>0</v>
      </c>
      <c r="AI62" s="63">
        <v>4</v>
      </c>
      <c r="AJ62" s="122">
        <v>1</v>
      </c>
      <c r="AK62" s="63">
        <v>0</v>
      </c>
      <c r="AL62" s="117">
        <v>0</v>
      </c>
      <c r="AM62" s="28"/>
    </row>
    <row r="63" spans="1:39" ht="68.25" customHeight="1" x14ac:dyDescent="0.25">
      <c r="A63" s="7"/>
      <c r="B63" s="22" t="s">
        <v>19</v>
      </c>
      <c r="C63" s="318" t="s">
        <v>1017</v>
      </c>
      <c r="D63" s="265" t="s">
        <v>233</v>
      </c>
      <c r="E63" s="61"/>
      <c r="F63" s="62"/>
      <c r="G63" s="84"/>
      <c r="H63" s="109"/>
      <c r="I63" s="20"/>
      <c r="J63" s="23"/>
      <c r="K63" s="23"/>
      <c r="L63" s="43"/>
      <c r="M63" s="100"/>
      <c r="N63" s="85"/>
      <c r="O63" s="63"/>
      <c r="P63" s="63"/>
      <c r="Q63" s="86"/>
      <c r="R63" s="35"/>
      <c r="S63" s="63"/>
      <c r="T63" s="63"/>
      <c r="U63" s="63"/>
      <c r="V63" s="63"/>
      <c r="W63" s="65"/>
      <c r="X63" s="85"/>
      <c r="Y63" s="63"/>
      <c r="Z63" s="63"/>
      <c r="AA63" s="63"/>
      <c r="AB63" s="63"/>
      <c r="AC63" s="63"/>
      <c r="AD63" s="63"/>
      <c r="AE63" s="63"/>
      <c r="AF63" s="85"/>
      <c r="AG63" s="63"/>
      <c r="AH63" s="63"/>
      <c r="AI63" s="63"/>
      <c r="AJ63" s="63"/>
      <c r="AK63" s="63"/>
      <c r="AL63" s="63"/>
      <c r="AM63" s="28"/>
    </row>
    <row r="64" spans="1:39" ht="68.25" customHeight="1" x14ac:dyDescent="0.25">
      <c r="A64" s="7"/>
      <c r="B64" s="19" t="s">
        <v>102</v>
      </c>
      <c r="C64" s="318" t="s">
        <v>1017</v>
      </c>
      <c r="D64" s="267" t="s">
        <v>234</v>
      </c>
      <c r="E64" s="61" t="s">
        <v>237</v>
      </c>
      <c r="F64" s="62" t="s">
        <v>235</v>
      </c>
      <c r="G64" s="84" t="s">
        <v>236</v>
      </c>
      <c r="H64" s="109" t="s">
        <v>197</v>
      </c>
      <c r="I64" s="20" t="s">
        <v>238</v>
      </c>
      <c r="J64" s="23" t="s">
        <v>55</v>
      </c>
      <c r="K64" s="23" t="s">
        <v>57</v>
      </c>
      <c r="L64" s="43" t="s">
        <v>32</v>
      </c>
      <c r="M64" s="100"/>
      <c r="N64" s="85"/>
      <c r="O64" s="63"/>
      <c r="P64" s="63"/>
      <c r="Q64" s="86"/>
      <c r="R64" s="35"/>
      <c r="S64" s="63">
        <v>0</v>
      </c>
      <c r="T64" s="122">
        <v>0</v>
      </c>
      <c r="U64" s="63">
        <v>0</v>
      </c>
      <c r="V64" s="122">
        <v>0</v>
      </c>
      <c r="W64" s="63">
        <v>0</v>
      </c>
      <c r="X64" s="122">
        <v>0</v>
      </c>
      <c r="Y64" s="63">
        <v>0</v>
      </c>
      <c r="Z64" s="122">
        <v>0</v>
      </c>
      <c r="AA64" s="63">
        <v>0</v>
      </c>
      <c r="AB64" s="122">
        <v>0</v>
      </c>
      <c r="AC64" s="63">
        <v>0</v>
      </c>
      <c r="AD64" s="122">
        <v>0</v>
      </c>
      <c r="AE64" s="63">
        <v>0</v>
      </c>
      <c r="AF64" s="122">
        <v>0</v>
      </c>
      <c r="AG64" s="63">
        <v>0</v>
      </c>
      <c r="AH64" s="122">
        <v>0</v>
      </c>
      <c r="AI64" s="63">
        <v>0</v>
      </c>
      <c r="AJ64" s="122">
        <v>0</v>
      </c>
      <c r="AK64" s="63">
        <v>0</v>
      </c>
      <c r="AL64" s="117">
        <v>0</v>
      </c>
      <c r="AM64" s="28"/>
    </row>
    <row r="65" spans="1:39" ht="53.25" customHeight="1" x14ac:dyDescent="0.25">
      <c r="A65" s="3"/>
      <c r="B65" s="19" t="s">
        <v>19</v>
      </c>
      <c r="C65" s="317" t="s">
        <v>1020</v>
      </c>
      <c r="D65" s="81" t="s">
        <v>186</v>
      </c>
      <c r="E65" s="61"/>
      <c r="F65" s="61"/>
      <c r="G65" s="58"/>
      <c r="H65" s="109"/>
      <c r="I65" s="20"/>
      <c r="J65" s="23"/>
      <c r="K65" s="43"/>
      <c r="L65" s="47"/>
      <c r="M65" s="41"/>
      <c r="N65" s="54"/>
      <c r="O65" s="53"/>
      <c r="P65" s="51"/>
      <c r="Q65" s="40"/>
      <c r="R65" s="45"/>
      <c r="S65" s="63"/>
      <c r="T65" s="85"/>
      <c r="U65" s="63"/>
      <c r="V65" s="63"/>
      <c r="W65" s="63"/>
      <c r="X65" s="85"/>
      <c r="Y65" s="63"/>
      <c r="Z65" s="63"/>
      <c r="AA65" s="63"/>
      <c r="AB65" s="85"/>
      <c r="AC65" s="63"/>
      <c r="AD65" s="63"/>
      <c r="AE65" s="63"/>
      <c r="AF65" s="85"/>
      <c r="AG65" s="63"/>
      <c r="AH65" s="63"/>
      <c r="AI65" s="63"/>
      <c r="AJ65" s="63"/>
      <c r="AK65" s="63"/>
      <c r="AL65" s="63"/>
      <c r="AM65" s="39"/>
    </row>
    <row r="66" spans="1:39" ht="51" customHeight="1" x14ac:dyDescent="0.25">
      <c r="B66" s="60" t="s">
        <v>19</v>
      </c>
      <c r="C66" s="317" t="s">
        <v>1020</v>
      </c>
      <c r="D66" s="83" t="s">
        <v>187</v>
      </c>
      <c r="E66" s="100"/>
      <c r="F66" s="69"/>
      <c r="G66" s="72"/>
      <c r="H66" s="109"/>
      <c r="I66" s="36"/>
      <c r="J66" s="23"/>
      <c r="K66" s="112"/>
      <c r="L66" s="112"/>
      <c r="M66" s="112"/>
      <c r="N66" s="28"/>
      <c r="O66" s="28"/>
      <c r="P66" s="28"/>
      <c r="Q66" s="32"/>
      <c r="R66" s="28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28"/>
    </row>
    <row r="67" spans="1:39" ht="72" customHeight="1" x14ac:dyDescent="0.25">
      <c r="B67" s="19" t="s">
        <v>102</v>
      </c>
      <c r="C67" s="317" t="s">
        <v>1020</v>
      </c>
      <c r="D67" s="35" t="s">
        <v>195</v>
      </c>
      <c r="E67" s="62" t="s">
        <v>73</v>
      </c>
      <c r="F67" s="62" t="s">
        <v>192</v>
      </c>
      <c r="G67" s="84" t="s">
        <v>193</v>
      </c>
      <c r="H67" s="20" t="s">
        <v>89</v>
      </c>
      <c r="I67" s="45" t="s">
        <v>43</v>
      </c>
      <c r="J67" s="23" t="s">
        <v>55</v>
      </c>
      <c r="K67" s="23" t="s">
        <v>57</v>
      </c>
      <c r="L67" s="112"/>
      <c r="M67" s="100">
        <v>3</v>
      </c>
      <c r="N67" s="85">
        <v>1</v>
      </c>
      <c r="O67" s="63">
        <v>3</v>
      </c>
      <c r="P67" s="63">
        <v>2018</v>
      </c>
      <c r="Q67" s="86">
        <v>2019</v>
      </c>
      <c r="R67" s="27" t="s">
        <v>33</v>
      </c>
      <c r="S67" s="63">
        <v>3</v>
      </c>
      <c r="T67" s="122">
        <v>1</v>
      </c>
      <c r="U67" s="63">
        <v>1</v>
      </c>
      <c r="V67" s="122">
        <v>0.33329999999999999</v>
      </c>
      <c r="W67" s="63">
        <v>3</v>
      </c>
      <c r="X67" s="122">
        <v>1</v>
      </c>
      <c r="Y67" s="63">
        <v>1</v>
      </c>
      <c r="Z67" s="122">
        <v>0.33329999999999999</v>
      </c>
      <c r="AA67" s="63">
        <v>3</v>
      </c>
      <c r="AB67" s="122">
        <v>1</v>
      </c>
      <c r="AC67" s="63">
        <v>1</v>
      </c>
      <c r="AD67" s="122">
        <v>0.33329999999999999</v>
      </c>
      <c r="AE67" s="63">
        <v>3</v>
      </c>
      <c r="AF67" s="122">
        <v>1</v>
      </c>
      <c r="AG67" s="63">
        <v>1</v>
      </c>
      <c r="AH67" s="122">
        <v>0</v>
      </c>
      <c r="AI67" s="63">
        <v>3</v>
      </c>
      <c r="AJ67" s="119">
        <v>1</v>
      </c>
      <c r="AK67" s="63">
        <v>4</v>
      </c>
      <c r="AL67" s="117">
        <v>1</v>
      </c>
      <c r="AM67" s="28"/>
    </row>
    <row r="68" spans="1:39" ht="81" customHeight="1" x14ac:dyDescent="0.25">
      <c r="B68" s="19" t="s">
        <v>102</v>
      </c>
      <c r="C68" s="317" t="s">
        <v>1020</v>
      </c>
      <c r="D68" s="113" t="s">
        <v>194</v>
      </c>
      <c r="E68" s="62" t="s">
        <v>79</v>
      </c>
      <c r="F68" s="61" t="s">
        <v>74</v>
      </c>
      <c r="G68" s="84" t="s">
        <v>196</v>
      </c>
      <c r="H68" s="20" t="s">
        <v>197</v>
      </c>
      <c r="I68" s="45" t="s">
        <v>198</v>
      </c>
      <c r="J68" s="23" t="s">
        <v>55</v>
      </c>
      <c r="K68" s="23" t="s">
        <v>57</v>
      </c>
      <c r="L68" s="112"/>
      <c r="M68" s="100">
        <v>10</v>
      </c>
      <c r="N68" s="85">
        <v>1</v>
      </c>
      <c r="O68" s="63">
        <v>5</v>
      </c>
      <c r="P68" s="63">
        <v>2018</v>
      </c>
      <c r="Q68" s="86">
        <v>2019</v>
      </c>
      <c r="R68" s="27" t="s">
        <v>33</v>
      </c>
      <c r="S68" s="63">
        <v>10</v>
      </c>
      <c r="T68" s="122">
        <v>1</v>
      </c>
      <c r="U68" s="63">
        <v>2</v>
      </c>
      <c r="V68" s="122">
        <v>0.2</v>
      </c>
      <c r="W68" s="63">
        <v>10</v>
      </c>
      <c r="X68" s="122">
        <v>1</v>
      </c>
      <c r="Y68" s="63">
        <v>3</v>
      </c>
      <c r="Z68" s="122">
        <v>0.3</v>
      </c>
      <c r="AA68" s="63">
        <v>10</v>
      </c>
      <c r="AB68" s="122">
        <v>1</v>
      </c>
      <c r="AC68" s="63">
        <v>1</v>
      </c>
      <c r="AD68" s="122">
        <v>0.1</v>
      </c>
      <c r="AE68" s="63">
        <v>10</v>
      </c>
      <c r="AF68" s="122">
        <v>1</v>
      </c>
      <c r="AG68" s="272">
        <v>0</v>
      </c>
      <c r="AH68" s="122">
        <v>0</v>
      </c>
      <c r="AI68" s="63">
        <v>10</v>
      </c>
      <c r="AJ68" s="119">
        <v>1</v>
      </c>
      <c r="AK68" s="63">
        <v>6</v>
      </c>
      <c r="AL68" s="117">
        <v>0.6</v>
      </c>
      <c r="AM68" s="28"/>
    </row>
    <row r="69" spans="1:39" ht="92.25" customHeight="1" x14ac:dyDescent="0.25">
      <c r="B69" s="19" t="s">
        <v>102</v>
      </c>
      <c r="C69" s="317" t="s">
        <v>1020</v>
      </c>
      <c r="D69" s="35" t="s">
        <v>199</v>
      </c>
      <c r="E69" s="62" t="s">
        <v>79</v>
      </c>
      <c r="F69" s="61" t="s">
        <v>75</v>
      </c>
      <c r="G69" s="84" t="s">
        <v>196</v>
      </c>
      <c r="H69" s="20" t="s">
        <v>197</v>
      </c>
      <c r="I69" s="45" t="s">
        <v>42</v>
      </c>
      <c r="J69" s="23" t="s">
        <v>55</v>
      </c>
      <c r="K69" s="23" t="s">
        <v>57</v>
      </c>
      <c r="L69" s="112"/>
      <c r="M69" s="100">
        <v>12</v>
      </c>
      <c r="N69" s="85">
        <v>1</v>
      </c>
      <c r="O69" s="63">
        <v>15</v>
      </c>
      <c r="P69" s="63">
        <v>2018</v>
      </c>
      <c r="Q69" s="86">
        <v>2019</v>
      </c>
      <c r="R69" s="59" t="s">
        <v>33</v>
      </c>
      <c r="S69" s="63">
        <v>12</v>
      </c>
      <c r="T69" s="122">
        <v>1</v>
      </c>
      <c r="U69" s="63">
        <v>0</v>
      </c>
      <c r="V69" s="122">
        <v>0</v>
      </c>
      <c r="W69" s="63">
        <v>12</v>
      </c>
      <c r="X69" s="122">
        <v>1</v>
      </c>
      <c r="Y69" s="63">
        <v>3</v>
      </c>
      <c r="Z69" s="122">
        <v>0.25</v>
      </c>
      <c r="AA69" s="63">
        <v>12</v>
      </c>
      <c r="AB69" s="122">
        <v>1</v>
      </c>
      <c r="AC69" s="63">
        <v>3</v>
      </c>
      <c r="AD69" s="122">
        <v>0.25</v>
      </c>
      <c r="AE69" s="63">
        <v>12</v>
      </c>
      <c r="AF69" s="122">
        <v>1</v>
      </c>
      <c r="AG69" s="272">
        <v>0</v>
      </c>
      <c r="AH69" s="122">
        <v>0</v>
      </c>
      <c r="AI69" s="69">
        <v>12</v>
      </c>
      <c r="AJ69" s="119">
        <v>1</v>
      </c>
      <c r="AK69" s="69">
        <v>6</v>
      </c>
      <c r="AL69" s="117">
        <v>0.5</v>
      </c>
      <c r="AM69" s="28"/>
    </row>
    <row r="70" spans="1:39" ht="92.25" customHeight="1" thickBot="1" x14ac:dyDescent="0.3">
      <c r="B70" s="19" t="s">
        <v>102</v>
      </c>
      <c r="C70" s="321" t="s">
        <v>1020</v>
      </c>
      <c r="D70" s="35" t="s">
        <v>248</v>
      </c>
      <c r="E70" s="62" t="s">
        <v>246</v>
      </c>
      <c r="F70" s="61" t="s">
        <v>247</v>
      </c>
      <c r="G70" s="84" t="s">
        <v>249</v>
      </c>
      <c r="H70" s="20" t="s">
        <v>197</v>
      </c>
      <c r="I70" s="45" t="s">
        <v>250</v>
      </c>
      <c r="J70" s="23" t="s">
        <v>55</v>
      </c>
      <c r="K70" s="23" t="s">
        <v>57</v>
      </c>
      <c r="L70" s="112"/>
      <c r="M70" s="100">
        <v>5</v>
      </c>
      <c r="N70" s="85">
        <v>1</v>
      </c>
      <c r="O70" s="63" t="s">
        <v>244</v>
      </c>
      <c r="P70" s="63"/>
      <c r="Q70" s="86">
        <v>2019</v>
      </c>
      <c r="R70" s="27" t="s">
        <v>33</v>
      </c>
      <c r="S70" s="63">
        <v>0</v>
      </c>
      <c r="T70" s="122">
        <v>0</v>
      </c>
      <c r="U70" s="63">
        <v>0</v>
      </c>
      <c r="V70" s="122">
        <v>0</v>
      </c>
      <c r="W70" s="63">
        <v>5</v>
      </c>
      <c r="X70" s="122">
        <v>1</v>
      </c>
      <c r="Y70" s="63">
        <v>1</v>
      </c>
      <c r="Z70" s="122">
        <v>0.2</v>
      </c>
      <c r="AA70" s="63">
        <v>5</v>
      </c>
      <c r="AB70" s="122">
        <v>1</v>
      </c>
      <c r="AC70" s="63">
        <v>2</v>
      </c>
      <c r="AD70" s="122">
        <v>0.4</v>
      </c>
      <c r="AE70" s="63">
        <v>5</v>
      </c>
      <c r="AF70" s="122">
        <v>1</v>
      </c>
      <c r="AG70" s="272">
        <v>0</v>
      </c>
      <c r="AH70" s="122">
        <v>0</v>
      </c>
      <c r="AI70" s="69">
        <v>5</v>
      </c>
      <c r="AJ70" s="119">
        <v>1</v>
      </c>
      <c r="AK70" s="69">
        <v>3</v>
      </c>
      <c r="AL70" s="117">
        <v>0.6</v>
      </c>
      <c r="AM70" s="28"/>
    </row>
    <row r="71" spans="1:39" ht="15" customHeight="1" x14ac:dyDescent="0.25">
      <c r="D71" s="5"/>
      <c r="E71" s="114"/>
      <c r="F71" s="5"/>
      <c r="G71" s="5"/>
      <c r="H71" s="5"/>
      <c r="I71" s="5"/>
      <c r="J71" s="115"/>
      <c r="K71" s="114"/>
      <c r="L71" s="114"/>
      <c r="M71" s="114"/>
    </row>
  </sheetData>
  <mergeCells count="37">
    <mergeCell ref="W6:Z6"/>
    <mergeCell ref="AA6:AD6"/>
    <mergeCell ref="K6:K8"/>
    <mergeCell ref="Q7:Q8"/>
    <mergeCell ref="AE6:AH6"/>
    <mergeCell ref="M6:Q6"/>
    <mergeCell ref="AM5:AM8"/>
    <mergeCell ref="R5:R8"/>
    <mergeCell ref="AI5:AL5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I6:AL6"/>
    <mergeCell ref="S5:AH5"/>
    <mergeCell ref="S6:V6"/>
    <mergeCell ref="B2:Q2"/>
    <mergeCell ref="B5:B8"/>
    <mergeCell ref="D5:D8"/>
    <mergeCell ref="E5:G5"/>
    <mergeCell ref="H5:H8"/>
    <mergeCell ref="I5:I8"/>
    <mergeCell ref="J5:Q5"/>
    <mergeCell ref="E6:E8"/>
    <mergeCell ref="F6:F8"/>
    <mergeCell ref="G6:G8"/>
    <mergeCell ref="L6:L8"/>
    <mergeCell ref="O7:P7"/>
    <mergeCell ref="J6:J8"/>
    <mergeCell ref="M7:N7"/>
    <mergeCell ref="C5:C8"/>
  </mergeCells>
  <pageMargins left="0.70866141732283472" right="0.70866141732283472" top="0.74803149606299213" bottom="0.74803149606299213" header="0.31496062992125984" footer="0.31496062992125984"/>
  <pageSetup paperSize="5" scale="2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9"/>
  <sheetViews>
    <sheetView view="pageBreakPreview" zoomScale="60" zoomScaleNormal="100" workbookViewId="0">
      <pane xSplit="3" ySplit="6" topLeftCell="D22" activePane="bottomRight" state="frozen"/>
      <selection pane="topRight" activeCell="D1" sqref="D1"/>
      <selection pane="bottomLeft" activeCell="A7" sqref="A7"/>
      <selection pane="bottomRight" activeCell="D27" sqref="D27"/>
    </sheetView>
  </sheetViews>
  <sheetFormatPr baseColWidth="10" defaultRowHeight="15" x14ac:dyDescent="0.25"/>
  <cols>
    <col min="1" max="1" width="33" customWidth="1"/>
    <col min="2" max="2" width="36.28515625" customWidth="1"/>
    <col min="3" max="3" width="40" style="134" customWidth="1"/>
    <col min="4" max="4" width="27.85546875" customWidth="1"/>
    <col min="5" max="5" width="6.42578125" customWidth="1"/>
    <col min="6" max="9" width="11.42578125" customWidth="1"/>
    <col min="10" max="10" width="7" customWidth="1"/>
    <col min="11" max="15" width="11.42578125" customWidth="1"/>
    <col min="24" max="24" width="31.28515625" customWidth="1"/>
    <col min="25" max="25" width="24.42578125" customWidth="1"/>
    <col min="26" max="26" width="29.42578125" customWidth="1"/>
    <col min="27" max="27" width="34.85546875" customWidth="1"/>
    <col min="28" max="28" width="19.28515625" customWidth="1"/>
  </cols>
  <sheetData>
    <row r="1" spans="1:28" ht="15.75" thickBot="1" x14ac:dyDescent="0.3">
      <c r="C1" s="268"/>
      <c r="K1" s="409" t="s">
        <v>21</v>
      </c>
      <c r="L1" s="410"/>
      <c r="M1" s="410"/>
      <c r="N1" s="410"/>
      <c r="P1" s="446" t="s">
        <v>21</v>
      </c>
      <c r="Q1" s="446"/>
      <c r="R1" s="446"/>
      <c r="S1" s="447"/>
      <c r="U1" s="438" t="s">
        <v>252</v>
      </c>
      <c r="V1" s="439"/>
      <c r="W1" s="439"/>
      <c r="X1" s="439"/>
      <c r="Y1" s="439"/>
      <c r="Z1" s="439"/>
    </row>
    <row r="2" spans="1:28" x14ac:dyDescent="0.25">
      <c r="A2" s="436" t="s">
        <v>496</v>
      </c>
      <c r="B2" s="368" t="s">
        <v>978</v>
      </c>
      <c r="C2" s="368" t="s">
        <v>979</v>
      </c>
      <c r="D2" s="443" t="s">
        <v>982</v>
      </c>
      <c r="F2" s="341" t="s">
        <v>21</v>
      </c>
      <c r="G2" s="341"/>
      <c r="H2" s="341"/>
      <c r="I2" s="342"/>
      <c r="K2" s="378" t="s">
        <v>984</v>
      </c>
      <c r="L2" s="379"/>
      <c r="M2" s="379"/>
      <c r="N2" s="379"/>
      <c r="P2" s="378" t="s">
        <v>985</v>
      </c>
      <c r="Q2" s="379"/>
      <c r="R2" s="379"/>
      <c r="S2" s="379"/>
      <c r="AA2" s="440" t="s">
        <v>253</v>
      </c>
      <c r="AB2" s="440" t="s">
        <v>254</v>
      </c>
    </row>
    <row r="3" spans="1:28" ht="15.75" x14ac:dyDescent="0.25">
      <c r="A3" s="437"/>
      <c r="B3" s="369"/>
      <c r="C3" s="369"/>
      <c r="D3" s="444"/>
      <c r="F3" s="359" t="s">
        <v>977</v>
      </c>
      <c r="G3" s="360"/>
      <c r="H3" s="360"/>
      <c r="I3" s="361"/>
      <c r="K3" s="380" t="s">
        <v>29</v>
      </c>
      <c r="L3" s="380"/>
      <c r="M3" s="380" t="s">
        <v>28</v>
      </c>
      <c r="N3" s="380"/>
      <c r="P3" s="380" t="s">
        <v>29</v>
      </c>
      <c r="Q3" s="380"/>
      <c r="R3" s="380" t="s">
        <v>28</v>
      </c>
      <c r="S3" s="380"/>
      <c r="U3" s="126" t="s">
        <v>255</v>
      </c>
      <c r="V3" s="445" t="s">
        <v>256</v>
      </c>
      <c r="W3" s="445"/>
      <c r="X3" s="199" t="s">
        <v>257</v>
      </c>
      <c r="Y3" s="128" t="s">
        <v>258</v>
      </c>
      <c r="Z3" s="128" t="s">
        <v>259</v>
      </c>
      <c r="AA3" s="441"/>
      <c r="AB3" s="441"/>
    </row>
    <row r="4" spans="1:28" ht="26.25" thickBot="1" x14ac:dyDescent="0.3">
      <c r="A4" s="437"/>
      <c r="B4" s="369"/>
      <c r="C4" s="369"/>
      <c r="D4" s="444"/>
      <c r="F4" s="210" t="s">
        <v>505</v>
      </c>
      <c r="G4" s="211" t="s">
        <v>506</v>
      </c>
      <c r="H4" s="211" t="s">
        <v>260</v>
      </c>
      <c r="I4" s="212" t="s">
        <v>27</v>
      </c>
      <c r="K4" s="198" t="s">
        <v>17</v>
      </c>
      <c r="L4" s="198" t="s">
        <v>18</v>
      </c>
      <c r="M4" s="198" t="s">
        <v>88</v>
      </c>
      <c r="N4" s="198" t="s">
        <v>27</v>
      </c>
      <c r="P4" s="274" t="s">
        <v>17</v>
      </c>
      <c r="Q4" s="274" t="s">
        <v>18</v>
      </c>
      <c r="R4" s="274" t="s">
        <v>88</v>
      </c>
      <c r="S4" s="274" t="s">
        <v>27</v>
      </c>
      <c r="U4" s="129" t="s">
        <v>17</v>
      </c>
      <c r="V4" s="130" t="s">
        <v>17</v>
      </c>
      <c r="W4" s="130" t="s">
        <v>18</v>
      </c>
      <c r="X4" s="131" t="s">
        <v>261</v>
      </c>
      <c r="Y4" s="131" t="s">
        <v>262</v>
      </c>
      <c r="Z4" s="131" t="s">
        <v>263</v>
      </c>
      <c r="AA4" s="132" t="s">
        <v>264</v>
      </c>
      <c r="AB4" s="132" t="s">
        <v>265</v>
      </c>
    </row>
    <row r="5" spans="1:28" ht="57" customHeight="1" x14ac:dyDescent="0.25">
      <c r="A5" s="263" t="s">
        <v>509</v>
      </c>
      <c r="B5" s="286" t="s">
        <v>510</v>
      </c>
      <c r="C5" s="286" t="s">
        <v>830</v>
      </c>
      <c r="D5" s="286" t="s">
        <v>109</v>
      </c>
      <c r="F5" s="269">
        <v>6</v>
      </c>
      <c r="G5" s="269">
        <v>100</v>
      </c>
      <c r="H5" s="269">
        <v>6</v>
      </c>
      <c r="I5" s="269">
        <v>100</v>
      </c>
      <c r="K5" s="278">
        <v>6</v>
      </c>
      <c r="L5" s="278">
        <v>100</v>
      </c>
      <c r="M5" s="278">
        <v>6</v>
      </c>
      <c r="N5" s="278">
        <v>100</v>
      </c>
      <c r="P5" s="275">
        <v>6</v>
      </c>
      <c r="Q5" s="275">
        <v>100</v>
      </c>
      <c r="R5" s="275">
        <v>5</v>
      </c>
      <c r="S5" s="275">
        <v>83.3</v>
      </c>
      <c r="U5" s="136"/>
      <c r="V5" s="136"/>
      <c r="W5" s="136"/>
      <c r="X5" s="136"/>
      <c r="Y5" s="136"/>
      <c r="Z5" s="136"/>
      <c r="AA5" s="136"/>
      <c r="AB5" s="136"/>
    </row>
    <row r="6" spans="1:28" ht="72.75" customHeight="1" x14ac:dyDescent="0.25">
      <c r="A6" s="263" t="s">
        <v>521</v>
      </c>
      <c r="B6" s="286" t="s">
        <v>522</v>
      </c>
      <c r="C6" s="286" t="s">
        <v>838</v>
      </c>
      <c r="D6" s="287" t="s">
        <v>983</v>
      </c>
      <c r="F6" s="269">
        <v>1</v>
      </c>
      <c r="G6" s="269">
        <v>100</v>
      </c>
      <c r="H6" s="269">
        <v>1</v>
      </c>
      <c r="I6" s="269">
        <v>100</v>
      </c>
      <c r="K6" s="269">
        <v>200</v>
      </c>
      <c r="L6" s="269">
        <v>100</v>
      </c>
      <c r="M6" s="269">
        <v>0</v>
      </c>
      <c r="N6" s="269">
        <v>0</v>
      </c>
      <c r="P6" s="275" t="s">
        <v>983</v>
      </c>
      <c r="Q6" s="275" t="s">
        <v>983</v>
      </c>
      <c r="R6" s="275" t="s">
        <v>983</v>
      </c>
      <c r="S6" s="275" t="s">
        <v>983</v>
      </c>
      <c r="U6" s="134"/>
      <c r="V6" s="134"/>
      <c r="W6" s="134"/>
      <c r="X6" s="134"/>
      <c r="Y6" s="134"/>
      <c r="Z6" s="134"/>
      <c r="AA6" s="134"/>
      <c r="AB6" s="134"/>
    </row>
    <row r="7" spans="1:28" ht="33.75" x14ac:dyDescent="0.25">
      <c r="A7" s="432" t="s">
        <v>527</v>
      </c>
      <c r="B7" s="286" t="s">
        <v>528</v>
      </c>
      <c r="C7" s="286" t="s">
        <v>1004</v>
      </c>
      <c r="D7" s="287" t="s">
        <v>983</v>
      </c>
      <c r="F7" s="269">
        <v>7</v>
      </c>
      <c r="G7" s="269">
        <v>100</v>
      </c>
      <c r="H7" s="269">
        <v>7</v>
      </c>
      <c r="I7" s="269">
        <v>100</v>
      </c>
      <c r="K7" s="63">
        <v>10</v>
      </c>
      <c r="L7" s="63">
        <v>100</v>
      </c>
      <c r="M7" s="63">
        <v>0</v>
      </c>
      <c r="N7" s="63">
        <v>0</v>
      </c>
      <c r="P7" s="275" t="s">
        <v>983</v>
      </c>
      <c r="Q7" s="275" t="s">
        <v>983</v>
      </c>
      <c r="R7" s="275" t="s">
        <v>983</v>
      </c>
      <c r="S7" s="275" t="s">
        <v>983</v>
      </c>
      <c r="U7" s="74"/>
      <c r="V7" s="134"/>
      <c r="W7" s="134"/>
      <c r="X7" s="134"/>
      <c r="Y7" s="134"/>
      <c r="Z7" s="134"/>
      <c r="AA7" s="134"/>
      <c r="AB7" s="134"/>
    </row>
    <row r="8" spans="1:28" ht="33.75" x14ac:dyDescent="0.25">
      <c r="A8" s="432"/>
      <c r="B8" s="286"/>
      <c r="C8" s="286" t="s">
        <v>1005</v>
      </c>
      <c r="D8" s="287" t="s">
        <v>983</v>
      </c>
      <c r="F8" s="269" t="s">
        <v>983</v>
      </c>
      <c r="G8" s="269" t="s">
        <v>983</v>
      </c>
      <c r="H8" s="269" t="s">
        <v>983</v>
      </c>
      <c r="I8" s="269" t="s">
        <v>983</v>
      </c>
      <c r="K8" s="63">
        <v>10</v>
      </c>
      <c r="L8" s="63">
        <v>100</v>
      </c>
      <c r="M8" s="63">
        <v>0</v>
      </c>
      <c r="N8" s="63">
        <v>0</v>
      </c>
      <c r="P8" s="275" t="s">
        <v>983</v>
      </c>
      <c r="Q8" s="275" t="s">
        <v>983</v>
      </c>
      <c r="R8" s="275" t="s">
        <v>983</v>
      </c>
      <c r="S8" s="275" t="s">
        <v>983</v>
      </c>
      <c r="U8" s="134"/>
      <c r="V8" s="134"/>
      <c r="W8" s="134"/>
      <c r="X8" s="134"/>
      <c r="Y8" s="134"/>
      <c r="Z8" s="134"/>
      <c r="AA8" s="134"/>
      <c r="AB8" s="134"/>
    </row>
    <row r="9" spans="1:28" ht="33.75" x14ac:dyDescent="0.25">
      <c r="A9" s="432"/>
      <c r="B9" s="286" t="s">
        <v>123</v>
      </c>
      <c r="C9" s="286" t="s">
        <v>1006</v>
      </c>
      <c r="D9" s="286" t="s">
        <v>123</v>
      </c>
      <c r="F9" s="269">
        <v>638</v>
      </c>
      <c r="G9" s="269">
        <v>100</v>
      </c>
      <c r="H9" s="269">
        <v>638</v>
      </c>
      <c r="I9" s="269">
        <v>100</v>
      </c>
      <c r="K9" s="63">
        <v>200</v>
      </c>
      <c r="L9" s="63">
        <v>100</v>
      </c>
      <c r="M9" s="63">
        <v>232</v>
      </c>
      <c r="N9" s="63">
        <v>116</v>
      </c>
      <c r="P9" s="69">
        <v>232</v>
      </c>
      <c r="Q9" s="275">
        <v>100</v>
      </c>
      <c r="R9" s="272">
        <v>232</v>
      </c>
      <c r="S9" s="275">
        <v>100</v>
      </c>
      <c r="U9" s="134"/>
      <c r="V9" s="134"/>
      <c r="W9" s="134"/>
      <c r="X9" s="134"/>
      <c r="Y9" s="134"/>
      <c r="Z9" s="134"/>
      <c r="AA9" s="134"/>
      <c r="AB9" s="134"/>
    </row>
    <row r="10" spans="1:28" ht="45" x14ac:dyDescent="0.25">
      <c r="A10" s="432"/>
      <c r="B10" s="286" t="s">
        <v>110</v>
      </c>
      <c r="C10" s="286" t="s">
        <v>1007</v>
      </c>
      <c r="D10" s="286" t="s">
        <v>110</v>
      </c>
      <c r="F10" s="269">
        <v>36</v>
      </c>
      <c r="G10" s="269">
        <v>100</v>
      </c>
      <c r="H10" s="269">
        <v>36</v>
      </c>
      <c r="I10" s="269">
        <v>100</v>
      </c>
      <c r="K10" s="63">
        <v>20</v>
      </c>
      <c r="L10" s="63">
        <v>100</v>
      </c>
      <c r="M10" s="63">
        <v>69</v>
      </c>
      <c r="N10" s="63">
        <v>345</v>
      </c>
      <c r="P10" s="63">
        <v>52</v>
      </c>
      <c r="Q10" s="63">
        <v>100</v>
      </c>
      <c r="R10" s="63">
        <v>52</v>
      </c>
      <c r="S10" s="63">
        <v>100</v>
      </c>
      <c r="U10" s="134"/>
      <c r="V10" s="134"/>
      <c r="W10" s="134"/>
      <c r="X10" s="134"/>
      <c r="Y10" s="134"/>
      <c r="Z10" s="134"/>
      <c r="AA10" s="134"/>
      <c r="AB10" s="134"/>
    </row>
    <row r="11" spans="1:28" ht="45" x14ac:dyDescent="0.25">
      <c r="A11" s="432"/>
      <c r="B11" s="286" t="s">
        <v>116</v>
      </c>
      <c r="C11" s="286" t="s">
        <v>1008</v>
      </c>
      <c r="D11" s="286" t="s">
        <v>116</v>
      </c>
      <c r="F11" s="269">
        <v>3</v>
      </c>
      <c r="G11" s="269">
        <v>100</v>
      </c>
      <c r="H11" s="269">
        <v>3</v>
      </c>
      <c r="I11" s="269">
        <v>100</v>
      </c>
      <c r="K11" s="63">
        <v>10</v>
      </c>
      <c r="L11" s="63">
        <v>100</v>
      </c>
      <c r="M11" s="63">
        <v>2</v>
      </c>
      <c r="N11" s="63">
        <v>20</v>
      </c>
      <c r="P11" s="63">
        <v>4</v>
      </c>
      <c r="Q11" s="275">
        <v>100</v>
      </c>
      <c r="R11" s="63">
        <v>4</v>
      </c>
      <c r="S11" s="275">
        <v>100</v>
      </c>
      <c r="U11" s="134"/>
      <c r="V11" s="134"/>
      <c r="W11" s="134"/>
      <c r="X11" s="134"/>
      <c r="Y11" s="134"/>
      <c r="Z11" s="134"/>
      <c r="AA11" s="134"/>
      <c r="AB11" s="134"/>
    </row>
    <row r="12" spans="1:28" ht="45" x14ac:dyDescent="0.25">
      <c r="A12" s="432"/>
      <c r="B12" s="286" t="s">
        <v>119</v>
      </c>
      <c r="C12" s="286" t="s">
        <v>868</v>
      </c>
      <c r="D12" s="286" t="s">
        <v>119</v>
      </c>
      <c r="F12" s="269">
        <v>22</v>
      </c>
      <c r="G12" s="269">
        <v>100</v>
      </c>
      <c r="H12" s="269">
        <v>22</v>
      </c>
      <c r="I12" s="269">
        <v>100</v>
      </c>
      <c r="K12" s="63">
        <v>10</v>
      </c>
      <c r="L12" s="63">
        <v>100</v>
      </c>
      <c r="M12" s="63">
        <v>8</v>
      </c>
      <c r="N12" s="63">
        <v>80</v>
      </c>
      <c r="P12" s="63">
        <v>20</v>
      </c>
      <c r="Q12" s="275">
        <v>100</v>
      </c>
      <c r="R12" s="63">
        <v>20</v>
      </c>
      <c r="S12" s="275">
        <v>100</v>
      </c>
      <c r="U12" s="134"/>
      <c r="V12" s="134"/>
      <c r="W12" s="134"/>
      <c r="X12" s="134"/>
      <c r="Y12" s="134"/>
      <c r="Z12" s="134"/>
      <c r="AA12" s="134"/>
      <c r="AB12" s="134"/>
    </row>
    <row r="13" spans="1:28" ht="22.5" x14ac:dyDescent="0.25">
      <c r="A13" s="432"/>
      <c r="B13" s="286"/>
      <c r="C13" s="286"/>
      <c r="D13" s="286" t="s">
        <v>239</v>
      </c>
      <c r="F13" s="269" t="s">
        <v>983</v>
      </c>
      <c r="G13" s="269" t="s">
        <v>983</v>
      </c>
      <c r="H13" s="269" t="s">
        <v>983</v>
      </c>
      <c r="I13" s="269" t="s">
        <v>983</v>
      </c>
      <c r="K13" s="269" t="s">
        <v>983</v>
      </c>
      <c r="L13" s="269" t="s">
        <v>983</v>
      </c>
      <c r="M13" s="269" t="s">
        <v>983</v>
      </c>
      <c r="N13" s="269" t="s">
        <v>983</v>
      </c>
      <c r="P13" s="63">
        <v>3</v>
      </c>
      <c r="Q13" s="117">
        <v>1</v>
      </c>
      <c r="R13" s="63">
        <v>7</v>
      </c>
      <c r="S13" s="117">
        <v>2.3330000000000002</v>
      </c>
      <c r="U13" s="134"/>
      <c r="V13" s="134"/>
      <c r="W13" s="134"/>
      <c r="X13" s="134"/>
      <c r="Y13" s="134"/>
      <c r="Z13" s="134"/>
      <c r="AA13" s="134"/>
      <c r="AB13" s="134"/>
    </row>
    <row r="14" spans="1:28" ht="22.5" x14ac:dyDescent="0.25">
      <c r="A14" s="432"/>
      <c r="B14" s="286"/>
      <c r="C14" s="286"/>
      <c r="D14" s="286" t="s">
        <v>241</v>
      </c>
      <c r="F14" s="269" t="s">
        <v>983</v>
      </c>
      <c r="G14" s="269" t="s">
        <v>983</v>
      </c>
      <c r="H14" s="269" t="s">
        <v>983</v>
      </c>
      <c r="I14" s="269" t="s">
        <v>983</v>
      </c>
      <c r="K14" s="269" t="s">
        <v>983</v>
      </c>
      <c r="L14" s="269" t="s">
        <v>983</v>
      </c>
      <c r="M14" s="269" t="s">
        <v>983</v>
      </c>
      <c r="N14" s="269" t="s">
        <v>983</v>
      </c>
      <c r="P14" s="63">
        <v>1</v>
      </c>
      <c r="Q14" s="117">
        <v>1</v>
      </c>
      <c r="R14" s="63">
        <v>1</v>
      </c>
      <c r="S14" s="117">
        <v>1</v>
      </c>
      <c r="U14" s="134"/>
      <c r="V14" s="134"/>
      <c r="W14" s="134"/>
      <c r="X14" s="134"/>
      <c r="Y14" s="134"/>
      <c r="Z14" s="134"/>
      <c r="AA14" s="134"/>
      <c r="AB14" s="134"/>
    </row>
    <row r="15" spans="1:28" ht="30.75" customHeight="1" x14ac:dyDescent="0.25">
      <c r="A15" s="263" t="s">
        <v>535</v>
      </c>
      <c r="B15" s="286" t="s">
        <v>536</v>
      </c>
      <c r="C15" s="286"/>
      <c r="D15" s="287"/>
      <c r="F15" s="269">
        <v>2</v>
      </c>
      <c r="G15" s="269">
        <v>100</v>
      </c>
      <c r="H15" s="269">
        <v>0</v>
      </c>
      <c r="I15" s="269">
        <v>0</v>
      </c>
      <c r="K15" s="269" t="s">
        <v>983</v>
      </c>
      <c r="L15" s="269" t="s">
        <v>983</v>
      </c>
      <c r="M15" s="269" t="s">
        <v>983</v>
      </c>
      <c r="N15" s="269" t="s">
        <v>983</v>
      </c>
      <c r="P15" s="63" t="s">
        <v>983</v>
      </c>
      <c r="Q15" s="63" t="s">
        <v>983</v>
      </c>
      <c r="R15" s="63" t="s">
        <v>983</v>
      </c>
      <c r="S15" s="63" t="s">
        <v>983</v>
      </c>
      <c r="U15" s="134"/>
      <c r="V15" s="134"/>
      <c r="W15" s="134"/>
      <c r="X15" s="134"/>
      <c r="Y15" s="134"/>
      <c r="Z15" s="134"/>
      <c r="AA15" s="134"/>
      <c r="AB15" s="134"/>
    </row>
    <row r="16" spans="1:28" ht="31.5" customHeight="1" x14ac:dyDescent="0.25">
      <c r="A16" s="263" t="s">
        <v>542</v>
      </c>
      <c r="B16" s="286" t="s">
        <v>543</v>
      </c>
      <c r="C16" s="286"/>
      <c r="D16" s="287"/>
      <c r="F16" s="269">
        <v>1</v>
      </c>
      <c r="G16" s="269">
        <v>100</v>
      </c>
      <c r="H16" s="269">
        <v>0</v>
      </c>
      <c r="I16" s="269">
        <v>0</v>
      </c>
      <c r="K16" s="269" t="s">
        <v>983</v>
      </c>
      <c r="L16" s="269" t="s">
        <v>983</v>
      </c>
      <c r="M16" s="269" t="s">
        <v>983</v>
      </c>
      <c r="N16" s="269" t="s">
        <v>983</v>
      </c>
      <c r="P16" s="63" t="s">
        <v>983</v>
      </c>
      <c r="Q16" s="63" t="s">
        <v>983</v>
      </c>
      <c r="R16" s="63" t="s">
        <v>983</v>
      </c>
      <c r="S16" s="63" t="s">
        <v>983</v>
      </c>
      <c r="U16" s="134"/>
      <c r="V16" s="134"/>
      <c r="W16" s="134"/>
      <c r="X16" s="134"/>
      <c r="Y16" s="134"/>
      <c r="Z16" s="134"/>
      <c r="AA16" s="134"/>
      <c r="AB16" s="134"/>
    </row>
    <row r="17" spans="1:28" ht="29.25" customHeight="1" x14ac:dyDescent="0.25">
      <c r="A17" s="263" t="s">
        <v>549</v>
      </c>
      <c r="B17" s="286" t="s">
        <v>550</v>
      </c>
      <c r="C17" s="286"/>
      <c r="D17" s="287"/>
      <c r="F17" s="269">
        <v>1</v>
      </c>
      <c r="G17" s="269">
        <v>100</v>
      </c>
      <c r="H17" s="269">
        <v>0</v>
      </c>
      <c r="I17" s="269">
        <v>0</v>
      </c>
      <c r="K17" s="269" t="s">
        <v>983</v>
      </c>
      <c r="L17" s="269" t="s">
        <v>983</v>
      </c>
      <c r="M17" s="269" t="s">
        <v>983</v>
      </c>
      <c r="N17" s="269" t="s">
        <v>983</v>
      </c>
      <c r="P17" s="63" t="s">
        <v>983</v>
      </c>
      <c r="Q17" s="63" t="s">
        <v>983</v>
      </c>
      <c r="R17" s="63" t="s">
        <v>983</v>
      </c>
      <c r="S17" s="63" t="s">
        <v>983</v>
      </c>
      <c r="U17" s="134"/>
      <c r="V17" s="134"/>
      <c r="W17" s="134"/>
      <c r="X17" s="134"/>
      <c r="Y17" s="134"/>
      <c r="Z17" s="134"/>
      <c r="AA17" s="134"/>
      <c r="AB17" s="134"/>
    </row>
    <row r="18" spans="1:28" ht="31.5" customHeight="1" x14ac:dyDescent="0.25">
      <c r="A18" s="263" t="s">
        <v>556</v>
      </c>
      <c r="B18" s="286" t="s">
        <v>557</v>
      </c>
      <c r="C18" s="286"/>
      <c r="D18" s="287"/>
      <c r="F18" s="269">
        <v>20</v>
      </c>
      <c r="G18" s="269">
        <v>100</v>
      </c>
      <c r="H18" s="269">
        <v>0</v>
      </c>
      <c r="I18" s="269">
        <v>0</v>
      </c>
      <c r="K18" s="269" t="s">
        <v>983</v>
      </c>
      <c r="L18" s="269" t="s">
        <v>983</v>
      </c>
      <c r="M18" s="269" t="s">
        <v>983</v>
      </c>
      <c r="N18" s="269" t="s">
        <v>983</v>
      </c>
      <c r="P18" s="63" t="s">
        <v>983</v>
      </c>
      <c r="Q18" s="63" t="s">
        <v>983</v>
      </c>
      <c r="R18" s="63" t="s">
        <v>983</v>
      </c>
      <c r="S18" s="63" t="s">
        <v>983</v>
      </c>
      <c r="U18" s="134"/>
      <c r="V18" s="134"/>
      <c r="W18" s="134"/>
      <c r="X18" s="134"/>
      <c r="Y18" s="134"/>
      <c r="Z18" s="134"/>
      <c r="AA18" s="134"/>
      <c r="AB18" s="134"/>
    </row>
    <row r="19" spans="1:28" ht="45" customHeight="1" x14ac:dyDescent="0.25">
      <c r="A19" s="263" t="s">
        <v>563</v>
      </c>
      <c r="B19" s="286" t="s">
        <v>564</v>
      </c>
      <c r="C19" s="286"/>
      <c r="D19" s="287"/>
      <c r="F19" s="269">
        <v>1</v>
      </c>
      <c r="G19" s="269">
        <v>100</v>
      </c>
      <c r="H19" s="269">
        <v>1</v>
      </c>
      <c r="I19" s="269">
        <v>100</v>
      </c>
      <c r="K19" s="269" t="s">
        <v>983</v>
      </c>
      <c r="L19" s="269" t="s">
        <v>983</v>
      </c>
      <c r="M19" s="269" t="s">
        <v>983</v>
      </c>
      <c r="N19" s="269" t="s">
        <v>983</v>
      </c>
      <c r="P19" s="63" t="s">
        <v>983</v>
      </c>
      <c r="Q19" s="63" t="s">
        <v>983</v>
      </c>
      <c r="R19" s="63" t="s">
        <v>983</v>
      </c>
      <c r="S19" s="63" t="s">
        <v>983</v>
      </c>
      <c r="U19" s="134"/>
      <c r="V19" s="134"/>
      <c r="W19" s="134"/>
      <c r="X19" s="134"/>
      <c r="Y19" s="134"/>
      <c r="Z19" s="134"/>
      <c r="AA19" s="134"/>
      <c r="AB19" s="134"/>
    </row>
    <row r="20" spans="1:28" ht="22.5" x14ac:dyDescent="0.25">
      <c r="A20" s="433" t="s">
        <v>573</v>
      </c>
      <c r="B20" s="286" t="s">
        <v>574</v>
      </c>
      <c r="C20" s="286"/>
      <c r="D20" s="288"/>
      <c r="F20" s="271">
        <v>141</v>
      </c>
      <c r="G20" s="271">
        <v>100</v>
      </c>
      <c r="H20" s="271">
        <v>141</v>
      </c>
      <c r="I20" s="271">
        <v>100</v>
      </c>
      <c r="K20" s="269" t="s">
        <v>983</v>
      </c>
      <c r="L20" s="269" t="s">
        <v>983</v>
      </c>
      <c r="M20" s="269" t="s">
        <v>983</v>
      </c>
      <c r="N20" s="269" t="s">
        <v>983</v>
      </c>
      <c r="P20" s="63" t="s">
        <v>983</v>
      </c>
      <c r="Q20" s="63" t="s">
        <v>983</v>
      </c>
      <c r="R20" s="63" t="s">
        <v>983</v>
      </c>
      <c r="S20" s="63" t="s">
        <v>983</v>
      </c>
      <c r="U20" s="134"/>
      <c r="V20" s="134"/>
      <c r="W20" s="134"/>
      <c r="X20" s="134"/>
      <c r="Y20" s="134"/>
      <c r="Z20" s="134"/>
      <c r="AA20" s="134"/>
      <c r="AB20" s="134"/>
    </row>
    <row r="21" spans="1:28" x14ac:dyDescent="0.25">
      <c r="A21" s="435"/>
      <c r="B21" s="286" t="s">
        <v>578</v>
      </c>
      <c r="C21" s="286"/>
      <c r="D21" s="288"/>
      <c r="F21" s="271">
        <v>200</v>
      </c>
      <c r="G21" s="271">
        <v>100</v>
      </c>
      <c r="H21" s="271">
        <v>200</v>
      </c>
      <c r="I21" s="271">
        <v>100</v>
      </c>
      <c r="K21" s="269" t="s">
        <v>983</v>
      </c>
      <c r="L21" s="269" t="s">
        <v>983</v>
      </c>
      <c r="M21" s="269" t="s">
        <v>983</v>
      </c>
      <c r="N21" s="269" t="s">
        <v>983</v>
      </c>
      <c r="P21" s="63" t="s">
        <v>983</v>
      </c>
      <c r="Q21" s="63" t="s">
        <v>983</v>
      </c>
      <c r="R21" s="63" t="s">
        <v>983</v>
      </c>
      <c r="S21" s="63" t="s">
        <v>983</v>
      </c>
      <c r="U21" s="134"/>
      <c r="V21" s="134"/>
      <c r="W21" s="134"/>
      <c r="X21" s="134"/>
      <c r="Y21" s="134"/>
      <c r="Z21" s="134"/>
      <c r="AA21" s="134"/>
      <c r="AB21" s="134"/>
    </row>
    <row r="22" spans="1:28" ht="32.25" customHeight="1" x14ac:dyDescent="0.25">
      <c r="A22" s="263" t="s">
        <v>582</v>
      </c>
      <c r="B22" s="286" t="s">
        <v>564</v>
      </c>
      <c r="C22" s="286"/>
      <c r="D22" s="287"/>
      <c r="F22" s="269">
        <v>3</v>
      </c>
      <c r="G22" s="269">
        <v>100</v>
      </c>
      <c r="H22" s="269">
        <v>0</v>
      </c>
      <c r="I22" s="269">
        <v>0</v>
      </c>
      <c r="K22" s="269" t="s">
        <v>983</v>
      </c>
      <c r="L22" s="269" t="s">
        <v>983</v>
      </c>
      <c r="M22" s="269" t="s">
        <v>983</v>
      </c>
      <c r="N22" s="269" t="s">
        <v>983</v>
      </c>
      <c r="P22" s="63" t="s">
        <v>983</v>
      </c>
      <c r="Q22" s="63" t="s">
        <v>983</v>
      </c>
      <c r="R22" s="63" t="s">
        <v>983</v>
      </c>
      <c r="S22" s="63" t="s">
        <v>983</v>
      </c>
      <c r="U22" s="134"/>
      <c r="V22" s="134"/>
      <c r="W22" s="134"/>
      <c r="X22" s="134"/>
      <c r="Y22" s="134"/>
      <c r="Z22" s="134"/>
      <c r="AA22" s="134"/>
      <c r="AB22" s="134"/>
    </row>
    <row r="23" spans="1:28" ht="33" customHeight="1" x14ac:dyDescent="0.25">
      <c r="A23" s="263" t="s">
        <v>587</v>
      </c>
      <c r="B23" s="286" t="s">
        <v>588</v>
      </c>
      <c r="C23" s="286"/>
      <c r="D23" s="287"/>
      <c r="F23" s="269">
        <v>3</v>
      </c>
      <c r="G23" s="269">
        <v>100</v>
      </c>
      <c r="H23" s="269">
        <v>0</v>
      </c>
      <c r="I23" s="269">
        <v>0</v>
      </c>
      <c r="K23" s="269" t="s">
        <v>983</v>
      </c>
      <c r="L23" s="269" t="s">
        <v>983</v>
      </c>
      <c r="M23" s="269" t="s">
        <v>983</v>
      </c>
      <c r="N23" s="269" t="s">
        <v>983</v>
      </c>
      <c r="P23" s="63" t="s">
        <v>983</v>
      </c>
      <c r="Q23" s="63" t="s">
        <v>983</v>
      </c>
      <c r="R23" s="63" t="s">
        <v>983</v>
      </c>
      <c r="S23" s="63" t="s">
        <v>983</v>
      </c>
      <c r="U23" s="134"/>
      <c r="V23" s="134"/>
      <c r="W23" s="134"/>
      <c r="X23" s="134"/>
      <c r="Y23" s="134"/>
      <c r="Z23" s="134"/>
      <c r="AA23" s="134"/>
      <c r="AB23" s="134"/>
    </row>
    <row r="24" spans="1:28" ht="33.75" x14ac:dyDescent="0.25">
      <c r="A24" s="433" t="s">
        <v>596</v>
      </c>
      <c r="B24" s="286" t="s">
        <v>597</v>
      </c>
      <c r="C24" s="286" t="s">
        <v>597</v>
      </c>
      <c r="D24" s="289" t="s">
        <v>169</v>
      </c>
      <c r="F24" s="269">
        <v>2</v>
      </c>
      <c r="G24" s="269">
        <v>100</v>
      </c>
      <c r="H24" s="269">
        <v>2</v>
      </c>
      <c r="I24" s="269">
        <v>100</v>
      </c>
      <c r="K24" s="63">
        <v>2</v>
      </c>
      <c r="L24" s="63">
        <v>100</v>
      </c>
      <c r="M24" s="63">
        <v>4</v>
      </c>
      <c r="N24" s="63">
        <v>200</v>
      </c>
      <c r="P24" s="69">
        <v>10</v>
      </c>
      <c r="Q24" s="69">
        <v>100</v>
      </c>
      <c r="R24" s="69">
        <v>8</v>
      </c>
      <c r="S24" s="69">
        <v>80</v>
      </c>
      <c r="U24" s="134"/>
      <c r="V24" s="134"/>
      <c r="W24" s="134"/>
      <c r="X24" s="134"/>
      <c r="Y24" s="134"/>
      <c r="Z24" s="134"/>
      <c r="AA24" s="134"/>
      <c r="AB24" s="134"/>
    </row>
    <row r="25" spans="1:28" x14ac:dyDescent="0.25">
      <c r="A25" s="434"/>
      <c r="B25" s="286" t="s">
        <v>601</v>
      </c>
      <c r="C25" s="286"/>
      <c r="D25" s="290"/>
      <c r="F25" s="269">
        <v>600</v>
      </c>
      <c r="G25" s="269">
        <v>100</v>
      </c>
      <c r="H25" s="269">
        <v>500</v>
      </c>
      <c r="I25" s="269">
        <v>83.332999999999998</v>
      </c>
      <c r="K25" s="269" t="s">
        <v>983</v>
      </c>
      <c r="L25" s="269" t="s">
        <v>983</v>
      </c>
      <c r="M25" s="269" t="s">
        <v>983</v>
      </c>
      <c r="N25" s="269" t="s">
        <v>983</v>
      </c>
      <c r="P25" s="275" t="s">
        <v>983</v>
      </c>
      <c r="Q25" s="275" t="s">
        <v>983</v>
      </c>
      <c r="R25" s="275" t="s">
        <v>983</v>
      </c>
      <c r="S25" s="275" t="s">
        <v>983</v>
      </c>
      <c r="U25" s="134"/>
      <c r="V25" s="134"/>
      <c r="W25" s="134"/>
      <c r="X25" s="134"/>
      <c r="Y25" s="134"/>
      <c r="Z25" s="134"/>
      <c r="AA25" s="134"/>
      <c r="AB25" s="134"/>
    </row>
    <row r="26" spans="1:28" x14ac:dyDescent="0.25">
      <c r="A26" s="434"/>
      <c r="B26" s="286" t="s">
        <v>605</v>
      </c>
      <c r="C26" s="286"/>
      <c r="D26" s="288"/>
      <c r="F26" s="269">
        <v>300</v>
      </c>
      <c r="G26" s="269">
        <v>100</v>
      </c>
      <c r="H26" s="269">
        <v>260</v>
      </c>
      <c r="I26" s="269">
        <v>86.66</v>
      </c>
      <c r="K26" s="269" t="s">
        <v>983</v>
      </c>
      <c r="L26" s="269" t="s">
        <v>983</v>
      </c>
      <c r="M26" s="269" t="s">
        <v>983</v>
      </c>
      <c r="N26" s="269" t="s">
        <v>983</v>
      </c>
      <c r="P26" s="275" t="s">
        <v>983</v>
      </c>
      <c r="Q26" s="275" t="s">
        <v>983</v>
      </c>
      <c r="R26" s="275" t="s">
        <v>983</v>
      </c>
      <c r="S26" s="275" t="s">
        <v>983</v>
      </c>
      <c r="U26" s="134"/>
      <c r="V26" s="134"/>
      <c r="W26" s="134"/>
      <c r="X26" s="134"/>
      <c r="Y26" s="134"/>
      <c r="Z26" s="134"/>
      <c r="AA26" s="134"/>
      <c r="AB26" s="134"/>
    </row>
    <row r="27" spans="1:28" ht="33.75" x14ac:dyDescent="0.25">
      <c r="A27" s="434"/>
      <c r="B27" s="286" t="s">
        <v>608</v>
      </c>
      <c r="C27" s="286" t="s">
        <v>900</v>
      </c>
      <c r="D27" s="289" t="s">
        <v>170</v>
      </c>
      <c r="F27" s="269">
        <v>1920</v>
      </c>
      <c r="G27" s="269">
        <v>100</v>
      </c>
      <c r="H27" s="269">
        <v>1980</v>
      </c>
      <c r="I27" s="269">
        <v>103</v>
      </c>
      <c r="K27" s="63">
        <v>1920</v>
      </c>
      <c r="L27" s="63">
        <v>100</v>
      </c>
      <c r="M27" s="63">
        <v>1920</v>
      </c>
      <c r="N27" s="63">
        <v>100</v>
      </c>
      <c r="P27" s="69">
        <v>1180</v>
      </c>
      <c r="Q27" s="69">
        <v>100</v>
      </c>
      <c r="R27" s="272"/>
      <c r="S27" s="272"/>
      <c r="U27" s="134"/>
      <c r="V27" s="134"/>
      <c r="W27" s="134"/>
      <c r="X27" s="134"/>
      <c r="Y27" s="134"/>
      <c r="Z27" s="134"/>
      <c r="AA27" s="134"/>
      <c r="AB27" s="134"/>
    </row>
    <row r="28" spans="1:28" x14ac:dyDescent="0.25">
      <c r="A28" s="434"/>
      <c r="B28" s="286" t="s">
        <v>612</v>
      </c>
      <c r="C28" s="286" t="s">
        <v>612</v>
      </c>
      <c r="D28" s="288"/>
      <c r="F28" s="269">
        <v>3</v>
      </c>
      <c r="G28" s="269">
        <v>100</v>
      </c>
      <c r="H28" s="269">
        <v>4</v>
      </c>
      <c r="I28" s="269">
        <v>133.33000000000001</v>
      </c>
      <c r="K28" s="63">
        <v>2</v>
      </c>
      <c r="L28" s="63">
        <v>100</v>
      </c>
      <c r="M28" s="63">
        <v>2</v>
      </c>
      <c r="N28" s="63">
        <v>100</v>
      </c>
      <c r="P28" s="69">
        <v>1</v>
      </c>
      <c r="Q28" s="69">
        <v>100</v>
      </c>
      <c r="R28" s="69">
        <v>1</v>
      </c>
      <c r="S28" s="69">
        <v>100</v>
      </c>
      <c r="U28" s="134"/>
      <c r="V28" s="134"/>
      <c r="W28" s="134"/>
      <c r="X28" s="134"/>
      <c r="Y28" s="134"/>
      <c r="Z28" s="134"/>
      <c r="AA28" s="134"/>
      <c r="AB28" s="134"/>
    </row>
    <row r="29" spans="1:28" ht="40.5" customHeight="1" x14ac:dyDescent="0.25">
      <c r="A29" s="435"/>
      <c r="B29" s="286"/>
      <c r="C29" s="286" t="s">
        <v>908</v>
      </c>
      <c r="D29" s="287"/>
      <c r="F29" s="269" t="s">
        <v>983</v>
      </c>
      <c r="G29" s="269" t="s">
        <v>983</v>
      </c>
      <c r="H29" s="269" t="s">
        <v>983</v>
      </c>
      <c r="I29" s="269" t="s">
        <v>983</v>
      </c>
      <c r="K29" s="63">
        <v>2</v>
      </c>
      <c r="L29" s="63">
        <v>100</v>
      </c>
      <c r="M29" s="63">
        <v>2</v>
      </c>
      <c r="N29" s="63">
        <v>100</v>
      </c>
      <c r="P29" s="275" t="s">
        <v>983</v>
      </c>
      <c r="Q29" s="275" t="s">
        <v>983</v>
      </c>
      <c r="R29" s="275" t="s">
        <v>983</v>
      </c>
      <c r="S29" s="275" t="s">
        <v>983</v>
      </c>
      <c r="U29" s="134"/>
      <c r="V29" s="134"/>
      <c r="W29" s="134"/>
      <c r="X29" s="134"/>
      <c r="Y29" s="134"/>
      <c r="Z29" s="134"/>
      <c r="AA29" s="134"/>
      <c r="AB29" s="134"/>
    </row>
    <row r="30" spans="1:28" ht="71.25" customHeight="1" x14ac:dyDescent="0.25">
      <c r="A30" s="263" t="s">
        <v>616</v>
      </c>
      <c r="B30" s="286" t="s">
        <v>617</v>
      </c>
      <c r="C30" s="286"/>
      <c r="D30" s="289" t="s">
        <v>225</v>
      </c>
      <c r="F30" s="269">
        <v>11</v>
      </c>
      <c r="G30" s="269">
        <v>100</v>
      </c>
      <c r="H30" s="269">
        <v>11</v>
      </c>
      <c r="I30" s="269">
        <v>100</v>
      </c>
      <c r="K30" s="123" t="s">
        <v>983</v>
      </c>
      <c r="L30" s="123" t="s">
        <v>983</v>
      </c>
      <c r="M30" s="123" t="s">
        <v>983</v>
      </c>
      <c r="N30" s="123" t="s">
        <v>983</v>
      </c>
      <c r="P30" s="69">
        <v>4</v>
      </c>
      <c r="Q30" s="69">
        <v>100</v>
      </c>
      <c r="R30" s="69">
        <v>0</v>
      </c>
      <c r="S30" s="69">
        <v>100</v>
      </c>
      <c r="U30" s="134"/>
      <c r="V30" s="134"/>
      <c r="W30" s="134"/>
      <c r="X30" s="134"/>
      <c r="Y30" s="134"/>
      <c r="Z30" s="134"/>
      <c r="AA30" s="134"/>
      <c r="AB30" s="134"/>
    </row>
    <row r="31" spans="1:28" ht="40.5" customHeight="1" x14ac:dyDescent="0.25">
      <c r="A31" s="263" t="s">
        <v>624</v>
      </c>
      <c r="B31" s="286" t="s">
        <v>625</v>
      </c>
      <c r="C31" s="286" t="s">
        <v>912</v>
      </c>
      <c r="D31" s="288"/>
      <c r="F31" s="269">
        <v>100</v>
      </c>
      <c r="G31" s="269">
        <v>100</v>
      </c>
      <c r="H31" s="269">
        <v>100</v>
      </c>
      <c r="I31" s="269">
        <v>100</v>
      </c>
      <c r="K31" s="63">
        <v>200</v>
      </c>
      <c r="L31" s="63">
        <v>100</v>
      </c>
      <c r="M31" s="63">
        <v>2</v>
      </c>
      <c r="N31" s="63">
        <v>1</v>
      </c>
      <c r="P31" s="275" t="s">
        <v>983</v>
      </c>
      <c r="Q31" s="275" t="s">
        <v>983</v>
      </c>
      <c r="R31" s="275" t="s">
        <v>983</v>
      </c>
      <c r="S31" s="275" t="s">
        <v>983</v>
      </c>
      <c r="U31" s="134"/>
      <c r="V31" s="134"/>
      <c r="W31" s="134"/>
      <c r="X31" s="134"/>
      <c r="Y31" s="134"/>
      <c r="Z31" s="134"/>
      <c r="AA31" s="134"/>
      <c r="AB31" s="134"/>
    </row>
    <row r="32" spans="1:28" ht="22.5" x14ac:dyDescent="0.25">
      <c r="A32" s="433" t="s">
        <v>629</v>
      </c>
      <c r="B32" s="286" t="s">
        <v>630</v>
      </c>
      <c r="C32" s="286" t="s">
        <v>916</v>
      </c>
      <c r="D32" s="288"/>
      <c r="F32" s="269">
        <v>12</v>
      </c>
      <c r="G32" s="269">
        <v>100</v>
      </c>
      <c r="H32" s="269">
        <v>0</v>
      </c>
      <c r="I32" s="269">
        <v>0</v>
      </c>
      <c r="K32" s="63">
        <v>20</v>
      </c>
      <c r="L32" s="63">
        <v>100</v>
      </c>
      <c r="M32" s="63">
        <v>0</v>
      </c>
      <c r="N32" s="63">
        <v>0</v>
      </c>
      <c r="P32" s="275" t="s">
        <v>983</v>
      </c>
      <c r="Q32" s="275" t="s">
        <v>983</v>
      </c>
      <c r="R32" s="275" t="s">
        <v>983</v>
      </c>
      <c r="S32" s="275" t="s">
        <v>983</v>
      </c>
      <c r="U32" s="134"/>
      <c r="V32" s="134"/>
      <c r="W32" s="134"/>
      <c r="X32" s="134"/>
      <c r="Y32" s="134"/>
      <c r="Z32" s="134"/>
      <c r="AA32" s="134"/>
      <c r="AB32" s="134"/>
    </row>
    <row r="33" spans="1:28" x14ac:dyDescent="0.25">
      <c r="A33" s="434"/>
      <c r="B33" s="286" t="s">
        <v>634</v>
      </c>
      <c r="C33" s="286"/>
      <c r="D33" s="288"/>
      <c r="F33" s="269">
        <v>10</v>
      </c>
      <c r="G33" s="269">
        <v>100</v>
      </c>
      <c r="H33" s="269">
        <v>8</v>
      </c>
      <c r="I33" s="269">
        <v>88.88</v>
      </c>
      <c r="K33" s="63" t="s">
        <v>983</v>
      </c>
      <c r="L33" s="63" t="s">
        <v>983</v>
      </c>
      <c r="M33" s="63" t="s">
        <v>983</v>
      </c>
      <c r="N33" s="63" t="s">
        <v>983</v>
      </c>
      <c r="P33" s="275" t="s">
        <v>983</v>
      </c>
      <c r="Q33" s="275" t="s">
        <v>983</v>
      </c>
      <c r="R33" s="275" t="s">
        <v>983</v>
      </c>
      <c r="S33" s="275" t="s">
        <v>983</v>
      </c>
      <c r="U33" s="134"/>
      <c r="V33" s="134"/>
      <c r="W33" s="134"/>
      <c r="X33" s="134"/>
      <c r="Y33" s="134"/>
      <c r="Z33" s="134"/>
      <c r="AA33" s="134"/>
      <c r="AB33" s="134"/>
    </row>
    <row r="34" spans="1:28" ht="22.5" x14ac:dyDescent="0.25">
      <c r="A34" s="434"/>
      <c r="B34" s="286"/>
      <c r="C34" s="286" t="s">
        <v>921</v>
      </c>
      <c r="D34" s="288"/>
      <c r="F34" s="269" t="s">
        <v>983</v>
      </c>
      <c r="G34" s="269" t="s">
        <v>983</v>
      </c>
      <c r="H34" s="269" t="s">
        <v>983</v>
      </c>
      <c r="I34" s="269" t="s">
        <v>983</v>
      </c>
      <c r="K34" s="63">
        <v>34</v>
      </c>
      <c r="L34" s="63">
        <v>100</v>
      </c>
      <c r="M34" s="63">
        <v>13</v>
      </c>
      <c r="N34" s="63">
        <v>38.229999999999997</v>
      </c>
      <c r="P34" s="275" t="s">
        <v>983</v>
      </c>
      <c r="Q34" s="275" t="s">
        <v>983</v>
      </c>
      <c r="R34" s="275" t="s">
        <v>983</v>
      </c>
      <c r="S34" s="275" t="s">
        <v>983</v>
      </c>
      <c r="U34" s="134"/>
      <c r="V34" s="134"/>
      <c r="W34" s="134"/>
      <c r="X34" s="134"/>
      <c r="Y34" s="134"/>
      <c r="Z34" s="134"/>
      <c r="AA34" s="134"/>
      <c r="AB34" s="134"/>
    </row>
    <row r="35" spans="1:28" ht="48" customHeight="1" x14ac:dyDescent="0.25">
      <c r="A35" s="435"/>
      <c r="B35" s="286"/>
      <c r="C35" s="286" t="s">
        <v>925</v>
      </c>
      <c r="D35" s="288"/>
      <c r="F35" s="269" t="s">
        <v>983</v>
      </c>
      <c r="G35" s="269" t="s">
        <v>983</v>
      </c>
      <c r="H35" s="269" t="s">
        <v>983</v>
      </c>
      <c r="I35" s="269" t="s">
        <v>983</v>
      </c>
      <c r="K35" s="63">
        <v>20</v>
      </c>
      <c r="L35" s="63">
        <v>100</v>
      </c>
      <c r="M35" s="63">
        <v>0</v>
      </c>
      <c r="N35" s="63">
        <v>0</v>
      </c>
      <c r="P35" s="275" t="s">
        <v>983</v>
      </c>
      <c r="Q35" s="275" t="s">
        <v>983</v>
      </c>
      <c r="R35" s="275" t="s">
        <v>983</v>
      </c>
      <c r="S35" s="275" t="s">
        <v>983</v>
      </c>
      <c r="U35" s="134"/>
      <c r="V35" s="134"/>
      <c r="W35" s="134"/>
      <c r="X35" s="134"/>
      <c r="Y35" s="134"/>
      <c r="Z35" s="134"/>
      <c r="AA35" s="134"/>
      <c r="AB35" s="134"/>
    </row>
    <row r="36" spans="1:28" ht="22.5" x14ac:dyDescent="0.25">
      <c r="A36" s="433" t="s">
        <v>637</v>
      </c>
      <c r="B36" s="286" t="s">
        <v>638</v>
      </c>
      <c r="C36" s="286"/>
      <c r="D36" s="288"/>
      <c r="F36" s="269">
        <v>40</v>
      </c>
      <c r="G36" s="269">
        <v>100</v>
      </c>
      <c r="H36" s="269">
        <v>40</v>
      </c>
      <c r="I36" s="269">
        <v>100</v>
      </c>
      <c r="K36" s="63" t="s">
        <v>983</v>
      </c>
      <c r="L36" s="63" t="s">
        <v>983</v>
      </c>
      <c r="M36" s="63" t="s">
        <v>983</v>
      </c>
      <c r="N36" s="63" t="s">
        <v>983</v>
      </c>
      <c r="P36" s="275" t="s">
        <v>983</v>
      </c>
      <c r="Q36" s="275" t="s">
        <v>983</v>
      </c>
      <c r="R36" s="275" t="s">
        <v>983</v>
      </c>
      <c r="S36" s="275" t="s">
        <v>983</v>
      </c>
      <c r="U36" s="134"/>
      <c r="V36" s="134"/>
      <c r="W36" s="134"/>
      <c r="X36" s="134"/>
      <c r="Y36" s="134"/>
      <c r="Z36" s="134"/>
      <c r="AA36" s="134"/>
      <c r="AB36" s="134"/>
    </row>
    <row r="37" spans="1:28" x14ac:dyDescent="0.25">
      <c r="A37" s="434"/>
      <c r="B37" s="286" t="s">
        <v>642</v>
      </c>
      <c r="C37" s="286" t="s">
        <v>928</v>
      </c>
      <c r="D37" s="288"/>
      <c r="F37" s="269">
        <v>170</v>
      </c>
      <c r="G37" s="269">
        <v>100</v>
      </c>
      <c r="H37" s="269">
        <v>290</v>
      </c>
      <c r="I37" s="269">
        <v>170.58</v>
      </c>
      <c r="K37" s="63">
        <v>275</v>
      </c>
      <c r="L37" s="63">
        <v>100</v>
      </c>
      <c r="M37" s="63">
        <v>0</v>
      </c>
      <c r="N37" s="63">
        <v>0</v>
      </c>
      <c r="P37" s="275" t="s">
        <v>983</v>
      </c>
      <c r="Q37" s="275" t="s">
        <v>983</v>
      </c>
      <c r="R37" s="275" t="s">
        <v>983</v>
      </c>
      <c r="S37" s="275" t="s">
        <v>983</v>
      </c>
      <c r="U37" s="134"/>
      <c r="V37" s="134"/>
      <c r="W37" s="134"/>
      <c r="X37" s="134"/>
      <c r="Y37" s="134"/>
      <c r="Z37" s="134"/>
      <c r="AA37" s="134"/>
      <c r="AB37" s="134"/>
    </row>
    <row r="38" spans="1:28" ht="22.5" x14ac:dyDescent="0.25">
      <c r="A38" s="434"/>
      <c r="B38" s="286" t="s">
        <v>645</v>
      </c>
      <c r="C38" s="286"/>
      <c r="D38" s="288"/>
      <c r="F38" s="269">
        <v>2</v>
      </c>
      <c r="G38" s="269">
        <v>100</v>
      </c>
      <c r="H38" s="269">
        <v>2</v>
      </c>
      <c r="I38" s="269">
        <v>100</v>
      </c>
      <c r="K38" s="63" t="s">
        <v>983</v>
      </c>
      <c r="L38" s="63" t="s">
        <v>983</v>
      </c>
      <c r="M38" s="63" t="s">
        <v>983</v>
      </c>
      <c r="N38" s="63" t="s">
        <v>983</v>
      </c>
      <c r="P38" s="275" t="s">
        <v>983</v>
      </c>
      <c r="Q38" s="275" t="s">
        <v>983</v>
      </c>
      <c r="R38" s="275" t="s">
        <v>983</v>
      </c>
      <c r="S38" s="275" t="s">
        <v>983</v>
      </c>
      <c r="U38" s="134"/>
      <c r="V38" s="134"/>
      <c r="W38" s="134"/>
      <c r="X38" s="134"/>
      <c r="Y38" s="134"/>
      <c r="Z38" s="134"/>
      <c r="AA38" s="134"/>
      <c r="AB38" s="134"/>
    </row>
    <row r="39" spans="1:28" x14ac:dyDescent="0.25">
      <c r="A39" s="435"/>
      <c r="B39" s="286" t="s">
        <v>649</v>
      </c>
      <c r="C39" s="286"/>
      <c r="D39" s="288"/>
      <c r="F39" s="269">
        <v>2</v>
      </c>
      <c r="G39" s="269">
        <v>100</v>
      </c>
      <c r="H39" s="269">
        <v>1</v>
      </c>
      <c r="I39" s="269">
        <v>50</v>
      </c>
      <c r="K39" s="63" t="s">
        <v>983</v>
      </c>
      <c r="L39" s="63" t="s">
        <v>983</v>
      </c>
      <c r="M39" s="63" t="s">
        <v>983</v>
      </c>
      <c r="N39" s="63" t="s">
        <v>983</v>
      </c>
      <c r="P39" s="275" t="s">
        <v>983</v>
      </c>
      <c r="Q39" s="275" t="s">
        <v>983</v>
      </c>
      <c r="R39" s="275" t="s">
        <v>983</v>
      </c>
      <c r="S39" s="275" t="s">
        <v>983</v>
      </c>
      <c r="U39" s="134"/>
      <c r="V39" s="134"/>
      <c r="W39" s="134"/>
      <c r="X39" s="134"/>
      <c r="Y39" s="134"/>
      <c r="Z39" s="134"/>
      <c r="AA39" s="134"/>
      <c r="AB39" s="134"/>
    </row>
    <row r="40" spans="1:28" x14ac:dyDescent="0.25">
      <c r="A40" s="263" t="s">
        <v>654</v>
      </c>
      <c r="B40" s="286" t="s">
        <v>655</v>
      </c>
      <c r="C40" s="286" t="s">
        <v>934</v>
      </c>
      <c r="D40" s="288"/>
      <c r="F40" s="269">
        <v>1</v>
      </c>
      <c r="G40" s="269">
        <v>100</v>
      </c>
      <c r="H40" s="269">
        <v>1</v>
      </c>
      <c r="I40" s="269">
        <v>100</v>
      </c>
      <c r="K40" s="63">
        <v>2</v>
      </c>
      <c r="L40" s="63">
        <v>100</v>
      </c>
      <c r="M40" s="63">
        <v>0</v>
      </c>
      <c r="N40" s="63">
        <v>0</v>
      </c>
      <c r="P40" s="275" t="s">
        <v>983</v>
      </c>
      <c r="Q40" s="275" t="s">
        <v>983</v>
      </c>
      <c r="R40" s="275" t="s">
        <v>983</v>
      </c>
      <c r="S40" s="275" t="s">
        <v>983</v>
      </c>
      <c r="U40" s="134"/>
      <c r="V40" s="134"/>
      <c r="W40" s="134"/>
      <c r="X40" s="134"/>
      <c r="Y40" s="134"/>
      <c r="Z40" s="134"/>
      <c r="AA40" s="134"/>
      <c r="AB40" s="134"/>
    </row>
    <row r="41" spans="1:28" x14ac:dyDescent="0.25">
      <c r="A41" s="263" t="s">
        <v>659</v>
      </c>
      <c r="B41" s="286" t="s">
        <v>660</v>
      </c>
      <c r="C41" s="286"/>
      <c r="D41" s="288"/>
      <c r="F41" s="269">
        <v>1</v>
      </c>
      <c r="G41" s="269">
        <v>100</v>
      </c>
      <c r="H41" s="269">
        <v>1</v>
      </c>
      <c r="I41" s="269">
        <v>100</v>
      </c>
      <c r="K41" s="63" t="s">
        <v>983</v>
      </c>
      <c r="L41" s="63" t="s">
        <v>983</v>
      </c>
      <c r="M41" s="63" t="s">
        <v>983</v>
      </c>
      <c r="N41" s="63" t="s">
        <v>983</v>
      </c>
      <c r="P41" s="275" t="s">
        <v>983</v>
      </c>
      <c r="Q41" s="275" t="s">
        <v>983</v>
      </c>
      <c r="R41" s="275" t="s">
        <v>983</v>
      </c>
      <c r="S41" s="275" t="s">
        <v>983</v>
      </c>
      <c r="U41" s="134"/>
      <c r="V41" s="134"/>
      <c r="W41" s="134"/>
      <c r="X41" s="134"/>
      <c r="Y41" s="134"/>
      <c r="Z41" s="134"/>
      <c r="AA41" s="134"/>
      <c r="AB41" s="134"/>
    </row>
    <row r="42" spans="1:28" ht="25.5" x14ac:dyDescent="0.25">
      <c r="A42" s="263" t="s">
        <v>664</v>
      </c>
      <c r="B42" s="286" t="s">
        <v>665</v>
      </c>
      <c r="C42" s="286" t="s">
        <v>665</v>
      </c>
      <c r="D42" s="288"/>
      <c r="F42" s="269">
        <v>10</v>
      </c>
      <c r="G42" s="269">
        <v>100</v>
      </c>
      <c r="H42" s="269">
        <v>7</v>
      </c>
      <c r="I42" s="269">
        <v>70</v>
      </c>
      <c r="K42" s="63">
        <v>3</v>
      </c>
      <c r="L42" s="63">
        <v>100</v>
      </c>
      <c r="M42" s="63">
        <v>3</v>
      </c>
      <c r="N42" s="63">
        <v>100</v>
      </c>
      <c r="P42" s="275" t="s">
        <v>983</v>
      </c>
      <c r="Q42" s="275" t="s">
        <v>983</v>
      </c>
      <c r="R42" s="275" t="s">
        <v>983</v>
      </c>
      <c r="S42" s="275" t="s">
        <v>983</v>
      </c>
      <c r="U42" s="134"/>
      <c r="V42" s="134"/>
      <c r="W42" s="134"/>
      <c r="X42" s="134"/>
      <c r="Y42" s="134"/>
      <c r="Z42" s="134"/>
      <c r="AA42" s="134"/>
      <c r="AB42" s="134"/>
    </row>
    <row r="43" spans="1:28" ht="22.5" x14ac:dyDescent="0.25">
      <c r="A43" s="433" t="s">
        <v>669</v>
      </c>
      <c r="B43" s="286" t="s">
        <v>670</v>
      </c>
      <c r="C43" s="286" t="s">
        <v>955</v>
      </c>
      <c r="D43" s="288"/>
      <c r="F43" s="269">
        <v>1</v>
      </c>
      <c r="G43" s="269">
        <v>100</v>
      </c>
      <c r="H43" s="269">
        <v>0</v>
      </c>
      <c r="I43" s="269">
        <v>0</v>
      </c>
      <c r="K43" s="63">
        <v>20</v>
      </c>
      <c r="L43" s="63">
        <v>100</v>
      </c>
      <c r="M43" s="63">
        <v>20</v>
      </c>
      <c r="N43" s="63">
        <v>100</v>
      </c>
      <c r="P43" s="275" t="s">
        <v>983</v>
      </c>
      <c r="Q43" s="275" t="s">
        <v>983</v>
      </c>
      <c r="R43" s="275" t="s">
        <v>983</v>
      </c>
      <c r="S43" s="275" t="s">
        <v>983</v>
      </c>
      <c r="U43" s="134"/>
      <c r="V43" s="134"/>
      <c r="W43" s="134"/>
      <c r="X43" s="134"/>
      <c r="Y43" s="134"/>
      <c r="Z43" s="134"/>
      <c r="AA43" s="134"/>
      <c r="AB43" s="134"/>
    </row>
    <row r="44" spans="1:28" ht="22.5" x14ac:dyDescent="0.25">
      <c r="A44" s="435"/>
      <c r="B44" s="286" t="s">
        <v>674</v>
      </c>
      <c r="C44" s="286"/>
      <c r="D44" s="288"/>
      <c r="F44" s="269">
        <v>30</v>
      </c>
      <c r="G44" s="269">
        <v>100</v>
      </c>
      <c r="H44" s="269">
        <v>30</v>
      </c>
      <c r="I44" s="269">
        <v>100</v>
      </c>
      <c r="K44" s="63" t="s">
        <v>983</v>
      </c>
      <c r="L44" s="63" t="s">
        <v>983</v>
      </c>
      <c r="M44" s="63" t="s">
        <v>983</v>
      </c>
      <c r="N44" s="63" t="s">
        <v>983</v>
      </c>
      <c r="P44" s="275" t="s">
        <v>983</v>
      </c>
      <c r="Q44" s="275" t="s">
        <v>983</v>
      </c>
      <c r="R44" s="275" t="s">
        <v>983</v>
      </c>
      <c r="S44" s="275" t="s">
        <v>983</v>
      </c>
      <c r="U44" s="134"/>
      <c r="V44" s="134"/>
      <c r="W44" s="134"/>
      <c r="X44" s="134"/>
      <c r="Y44" s="134"/>
      <c r="Z44" s="134"/>
      <c r="AA44" s="134"/>
      <c r="AB44" s="134"/>
    </row>
    <row r="45" spans="1:28" ht="33.75" x14ac:dyDescent="0.25">
      <c r="A45" s="263" t="s">
        <v>678</v>
      </c>
      <c r="B45" s="286" t="s">
        <v>679</v>
      </c>
      <c r="C45" s="286"/>
      <c r="D45" s="288"/>
      <c r="F45" s="269">
        <v>8</v>
      </c>
      <c r="G45" s="269">
        <v>100</v>
      </c>
      <c r="H45" s="269">
        <v>8</v>
      </c>
      <c r="I45" s="269">
        <v>100</v>
      </c>
      <c r="K45" s="63" t="s">
        <v>983</v>
      </c>
      <c r="L45" s="63" t="s">
        <v>983</v>
      </c>
      <c r="M45" s="63" t="s">
        <v>983</v>
      </c>
      <c r="N45" s="63" t="s">
        <v>983</v>
      </c>
      <c r="P45" s="275" t="s">
        <v>983</v>
      </c>
      <c r="Q45" s="275" t="s">
        <v>983</v>
      </c>
      <c r="R45" s="275" t="s">
        <v>983</v>
      </c>
      <c r="S45" s="275" t="s">
        <v>983</v>
      </c>
      <c r="U45" s="134"/>
      <c r="V45" s="134"/>
      <c r="W45" s="134"/>
      <c r="X45" s="134"/>
      <c r="Y45" s="134"/>
      <c r="Z45" s="134"/>
      <c r="AA45" s="134"/>
      <c r="AB45" s="134"/>
    </row>
    <row r="46" spans="1:28" ht="56.25" x14ac:dyDescent="0.25">
      <c r="A46" s="263" t="s">
        <v>684</v>
      </c>
      <c r="B46" s="286" t="s">
        <v>685</v>
      </c>
      <c r="C46" s="286"/>
      <c r="D46" s="288"/>
      <c r="F46" s="269">
        <v>3</v>
      </c>
      <c r="G46" s="269">
        <v>100</v>
      </c>
      <c r="H46" s="269">
        <v>3</v>
      </c>
      <c r="I46" s="269">
        <v>100</v>
      </c>
      <c r="K46" s="63" t="s">
        <v>983</v>
      </c>
      <c r="L46" s="63" t="s">
        <v>983</v>
      </c>
      <c r="M46" s="63" t="s">
        <v>983</v>
      </c>
      <c r="N46" s="63" t="s">
        <v>983</v>
      </c>
      <c r="P46" s="275" t="s">
        <v>983</v>
      </c>
      <c r="Q46" s="275" t="s">
        <v>983</v>
      </c>
      <c r="R46" s="275" t="s">
        <v>983</v>
      </c>
      <c r="S46" s="275" t="s">
        <v>983</v>
      </c>
      <c r="U46" s="134"/>
      <c r="V46" s="134"/>
      <c r="W46" s="134"/>
      <c r="X46" s="134"/>
      <c r="Y46" s="134"/>
      <c r="Z46" s="134"/>
      <c r="AA46" s="134"/>
      <c r="AB46" s="134"/>
    </row>
    <row r="47" spans="1:28" ht="56.25" x14ac:dyDescent="0.25">
      <c r="A47" s="263" t="s">
        <v>689</v>
      </c>
      <c r="B47" s="286" t="s">
        <v>690</v>
      </c>
      <c r="C47" s="286"/>
      <c r="D47" s="287"/>
      <c r="F47" s="269">
        <v>5</v>
      </c>
      <c r="G47" s="269">
        <v>100</v>
      </c>
      <c r="H47" s="269">
        <v>5</v>
      </c>
      <c r="I47" s="269">
        <v>100</v>
      </c>
      <c r="K47" s="63" t="s">
        <v>983</v>
      </c>
      <c r="L47" s="63" t="s">
        <v>983</v>
      </c>
      <c r="M47" s="63" t="s">
        <v>983</v>
      </c>
      <c r="N47" s="63" t="s">
        <v>983</v>
      </c>
      <c r="P47" s="275" t="s">
        <v>983</v>
      </c>
      <c r="Q47" s="275" t="s">
        <v>983</v>
      </c>
      <c r="R47" s="275" t="s">
        <v>983</v>
      </c>
      <c r="S47" s="275" t="s">
        <v>983</v>
      </c>
      <c r="U47" s="134"/>
      <c r="V47" s="134"/>
      <c r="W47" s="134"/>
      <c r="X47" s="134"/>
      <c r="Y47" s="134"/>
      <c r="Z47" s="134"/>
      <c r="AA47" s="134"/>
      <c r="AB47" s="134"/>
    </row>
    <row r="48" spans="1:28" ht="45" x14ac:dyDescent="0.25">
      <c r="A48" s="263" t="s">
        <v>699</v>
      </c>
      <c r="B48" s="286" t="s">
        <v>700</v>
      </c>
      <c r="C48" s="286"/>
      <c r="D48" s="287"/>
      <c r="F48" s="269">
        <v>3</v>
      </c>
      <c r="G48" s="269">
        <v>100</v>
      </c>
      <c r="H48" s="269">
        <v>3</v>
      </c>
      <c r="I48" s="269">
        <v>100</v>
      </c>
      <c r="K48" s="63" t="s">
        <v>983</v>
      </c>
      <c r="L48" s="63" t="s">
        <v>983</v>
      </c>
      <c r="M48" s="63" t="s">
        <v>983</v>
      </c>
      <c r="N48" s="63" t="s">
        <v>983</v>
      </c>
      <c r="P48" s="275" t="s">
        <v>983</v>
      </c>
      <c r="Q48" s="275" t="s">
        <v>983</v>
      </c>
      <c r="R48" s="275" t="s">
        <v>983</v>
      </c>
      <c r="S48" s="275" t="s">
        <v>983</v>
      </c>
      <c r="U48" s="176"/>
      <c r="V48" s="176"/>
      <c r="W48" s="176"/>
      <c r="X48" s="176"/>
      <c r="Y48" s="176"/>
      <c r="Z48" s="176"/>
      <c r="AA48" s="176"/>
      <c r="AB48" s="176"/>
    </row>
    <row r="49" spans="1:28" ht="22.5" x14ac:dyDescent="0.25">
      <c r="A49" s="263" t="s">
        <v>707</v>
      </c>
      <c r="B49" s="286" t="s">
        <v>708</v>
      </c>
      <c r="C49" s="286"/>
      <c r="D49" s="288"/>
      <c r="F49" s="269">
        <v>1</v>
      </c>
      <c r="G49" s="269">
        <v>100</v>
      </c>
      <c r="H49" s="269">
        <v>1</v>
      </c>
      <c r="I49" s="269">
        <v>100</v>
      </c>
      <c r="K49" s="63" t="s">
        <v>983</v>
      </c>
      <c r="L49" s="63" t="s">
        <v>983</v>
      </c>
      <c r="M49" s="63" t="s">
        <v>983</v>
      </c>
      <c r="N49" s="63" t="s">
        <v>983</v>
      </c>
      <c r="P49" s="275" t="s">
        <v>983</v>
      </c>
      <c r="Q49" s="275" t="s">
        <v>983</v>
      </c>
      <c r="R49" s="275" t="s">
        <v>983</v>
      </c>
      <c r="S49" s="275" t="s">
        <v>983</v>
      </c>
      <c r="U49" s="134"/>
      <c r="V49" s="134"/>
      <c r="W49" s="134"/>
      <c r="X49" s="134"/>
      <c r="Y49" s="134"/>
      <c r="Z49" s="134"/>
      <c r="AA49" s="134"/>
      <c r="AB49" s="134"/>
    </row>
    <row r="50" spans="1:28" ht="22.5" x14ac:dyDescent="0.25">
      <c r="A50" s="263" t="s">
        <v>713</v>
      </c>
      <c r="B50" s="286" t="s">
        <v>714</v>
      </c>
      <c r="C50" s="286"/>
      <c r="D50" s="288"/>
      <c r="F50" s="269">
        <v>5</v>
      </c>
      <c r="G50" s="269">
        <v>100</v>
      </c>
      <c r="H50" s="269">
        <v>2</v>
      </c>
      <c r="I50" s="269">
        <v>40</v>
      </c>
      <c r="K50" s="63" t="s">
        <v>983</v>
      </c>
      <c r="L50" s="63" t="s">
        <v>983</v>
      </c>
      <c r="M50" s="63" t="s">
        <v>983</v>
      </c>
      <c r="N50" s="63" t="s">
        <v>983</v>
      </c>
      <c r="P50" s="275" t="s">
        <v>983</v>
      </c>
      <c r="Q50" s="275" t="s">
        <v>983</v>
      </c>
      <c r="R50" s="275" t="s">
        <v>983</v>
      </c>
      <c r="S50" s="275" t="s">
        <v>983</v>
      </c>
      <c r="U50" s="134"/>
      <c r="V50" s="134"/>
      <c r="W50" s="134"/>
      <c r="X50" s="134"/>
      <c r="Y50" s="134"/>
      <c r="Z50" s="134"/>
      <c r="AA50" s="134"/>
      <c r="AB50" s="134"/>
    </row>
    <row r="51" spans="1:28" ht="33.75" x14ac:dyDescent="0.25">
      <c r="A51" s="263" t="s">
        <v>717</v>
      </c>
      <c r="B51" s="286" t="s">
        <v>718</v>
      </c>
      <c r="C51" s="286"/>
      <c r="D51" s="288"/>
      <c r="F51" s="269">
        <v>5</v>
      </c>
      <c r="G51" s="269">
        <v>100</v>
      </c>
      <c r="H51" s="269">
        <v>5</v>
      </c>
      <c r="I51" s="269">
        <v>100</v>
      </c>
      <c r="K51" s="63" t="s">
        <v>983</v>
      </c>
      <c r="L51" s="63" t="s">
        <v>983</v>
      </c>
      <c r="M51" s="63" t="s">
        <v>983</v>
      </c>
      <c r="N51" s="63" t="s">
        <v>983</v>
      </c>
      <c r="P51" s="275" t="s">
        <v>983</v>
      </c>
      <c r="Q51" s="275" t="s">
        <v>983</v>
      </c>
      <c r="R51" s="275" t="s">
        <v>983</v>
      </c>
      <c r="S51" s="275" t="s">
        <v>983</v>
      </c>
      <c r="U51" s="134"/>
      <c r="V51" s="134"/>
      <c r="W51" s="134"/>
      <c r="X51" s="134"/>
      <c r="Y51" s="134"/>
      <c r="Z51" s="134"/>
      <c r="AA51" s="134"/>
      <c r="AB51" s="134"/>
    </row>
    <row r="52" spans="1:28" ht="25.5" customHeight="1" x14ac:dyDescent="0.25">
      <c r="A52" s="432" t="s">
        <v>722</v>
      </c>
      <c r="B52" s="286" t="s">
        <v>723</v>
      </c>
      <c r="C52" s="286"/>
      <c r="D52" s="288"/>
      <c r="F52" s="269">
        <v>1</v>
      </c>
      <c r="G52" s="269">
        <v>100</v>
      </c>
      <c r="H52" s="269">
        <v>0</v>
      </c>
      <c r="I52" s="269">
        <v>0</v>
      </c>
      <c r="K52" s="63" t="s">
        <v>983</v>
      </c>
      <c r="L52" s="63" t="s">
        <v>983</v>
      </c>
      <c r="M52" s="63" t="s">
        <v>983</v>
      </c>
      <c r="N52" s="63" t="s">
        <v>983</v>
      </c>
      <c r="P52" s="275" t="s">
        <v>983</v>
      </c>
      <c r="Q52" s="275" t="s">
        <v>983</v>
      </c>
      <c r="R52" s="275" t="s">
        <v>983</v>
      </c>
      <c r="S52" s="275" t="s">
        <v>983</v>
      </c>
      <c r="U52" s="134"/>
      <c r="V52" s="134"/>
      <c r="W52" s="134"/>
      <c r="X52" s="134"/>
      <c r="Y52" s="134"/>
      <c r="Z52" s="134"/>
      <c r="AA52" s="134"/>
      <c r="AB52" s="134"/>
    </row>
    <row r="53" spans="1:28" x14ac:dyDescent="0.25">
      <c r="A53" s="432"/>
      <c r="B53" s="286" t="s">
        <v>728</v>
      </c>
      <c r="C53" s="286"/>
      <c r="D53" s="288"/>
      <c r="F53" s="269">
        <v>5</v>
      </c>
      <c r="G53" s="269">
        <v>100</v>
      </c>
      <c r="H53" s="269">
        <v>5</v>
      </c>
      <c r="I53" s="269">
        <v>100</v>
      </c>
      <c r="K53" s="63" t="s">
        <v>983</v>
      </c>
      <c r="L53" s="63" t="s">
        <v>983</v>
      </c>
      <c r="M53" s="63" t="s">
        <v>983</v>
      </c>
      <c r="N53" s="63" t="s">
        <v>983</v>
      </c>
      <c r="P53" s="275" t="s">
        <v>983</v>
      </c>
      <c r="Q53" s="275" t="s">
        <v>983</v>
      </c>
      <c r="R53" s="275" t="s">
        <v>983</v>
      </c>
      <c r="S53" s="275" t="s">
        <v>983</v>
      </c>
      <c r="U53" s="134"/>
      <c r="V53" s="134"/>
      <c r="W53" s="134"/>
      <c r="X53" s="134"/>
      <c r="Y53" s="134"/>
      <c r="Z53" s="134"/>
      <c r="AA53" s="134"/>
      <c r="AB53" s="134"/>
    </row>
    <row r="54" spans="1:28" x14ac:dyDescent="0.25">
      <c r="A54" s="432"/>
      <c r="B54" s="286" t="s">
        <v>732</v>
      </c>
      <c r="C54" s="286"/>
      <c r="D54" s="288"/>
      <c r="F54" s="269">
        <v>10</v>
      </c>
      <c r="G54" s="269">
        <v>100</v>
      </c>
      <c r="H54" s="269">
        <v>10</v>
      </c>
      <c r="I54" s="269">
        <v>100</v>
      </c>
      <c r="K54" s="63" t="s">
        <v>983</v>
      </c>
      <c r="L54" s="63" t="s">
        <v>983</v>
      </c>
      <c r="M54" s="63" t="s">
        <v>983</v>
      </c>
      <c r="N54" s="63" t="s">
        <v>983</v>
      </c>
      <c r="P54" s="275" t="s">
        <v>983</v>
      </c>
      <c r="Q54" s="275" t="s">
        <v>983</v>
      </c>
      <c r="R54" s="275" t="s">
        <v>983</v>
      </c>
      <c r="S54" s="275" t="s">
        <v>983</v>
      </c>
      <c r="U54" s="134"/>
      <c r="V54" s="134"/>
      <c r="W54" s="134"/>
      <c r="X54" s="134"/>
      <c r="Y54" s="134"/>
      <c r="Z54" s="134"/>
      <c r="AA54" s="134"/>
      <c r="AB54" s="134"/>
    </row>
    <row r="55" spans="1:28" ht="22.5" x14ac:dyDescent="0.25">
      <c r="A55" s="432"/>
      <c r="B55" s="286" t="s">
        <v>736</v>
      </c>
      <c r="C55" s="286"/>
      <c r="D55" s="288"/>
      <c r="F55" s="269">
        <v>16</v>
      </c>
      <c r="G55" s="269">
        <v>100</v>
      </c>
      <c r="H55" s="269">
        <v>15</v>
      </c>
      <c r="I55" s="269">
        <v>93.75</v>
      </c>
      <c r="K55" s="63" t="s">
        <v>983</v>
      </c>
      <c r="L55" s="63" t="s">
        <v>983</v>
      </c>
      <c r="M55" s="63" t="s">
        <v>983</v>
      </c>
      <c r="N55" s="63" t="s">
        <v>983</v>
      </c>
      <c r="P55" s="275" t="s">
        <v>983</v>
      </c>
      <c r="Q55" s="275" t="s">
        <v>983</v>
      </c>
      <c r="R55" s="275" t="s">
        <v>983</v>
      </c>
      <c r="S55" s="275" t="s">
        <v>983</v>
      </c>
      <c r="U55" s="134"/>
      <c r="V55" s="134"/>
      <c r="W55" s="134"/>
      <c r="X55" s="134"/>
      <c r="Y55" s="134"/>
      <c r="Z55" s="134"/>
      <c r="AA55" s="134"/>
      <c r="AB55" s="134"/>
    </row>
    <row r="56" spans="1:28" ht="22.5" x14ac:dyDescent="0.25">
      <c r="A56" s="432"/>
      <c r="B56" s="286" t="s">
        <v>740</v>
      </c>
      <c r="C56" s="286"/>
      <c r="D56" s="288"/>
      <c r="F56" s="269">
        <v>2</v>
      </c>
      <c r="G56" s="269">
        <v>100</v>
      </c>
      <c r="H56" s="269">
        <v>0</v>
      </c>
      <c r="I56" s="269">
        <v>0</v>
      </c>
      <c r="K56" s="63" t="s">
        <v>983</v>
      </c>
      <c r="L56" s="63" t="s">
        <v>983</v>
      </c>
      <c r="M56" s="63" t="s">
        <v>983</v>
      </c>
      <c r="N56" s="63" t="s">
        <v>983</v>
      </c>
      <c r="P56" s="275" t="s">
        <v>983</v>
      </c>
      <c r="Q56" s="275" t="s">
        <v>983</v>
      </c>
      <c r="R56" s="275" t="s">
        <v>983</v>
      </c>
      <c r="S56" s="275" t="s">
        <v>983</v>
      </c>
      <c r="U56" s="134"/>
      <c r="V56" s="134"/>
      <c r="W56" s="134"/>
      <c r="X56" s="134"/>
      <c r="Y56" s="134"/>
      <c r="Z56" s="134"/>
      <c r="AA56" s="134"/>
      <c r="AB56" s="134"/>
    </row>
    <row r="57" spans="1:28" x14ac:dyDescent="0.25">
      <c r="A57" s="432"/>
      <c r="B57" s="286" t="s">
        <v>744</v>
      </c>
      <c r="C57" s="286"/>
      <c r="D57" s="288"/>
      <c r="F57" s="269">
        <v>2</v>
      </c>
      <c r="G57" s="269">
        <v>100</v>
      </c>
      <c r="H57" s="269">
        <v>2</v>
      </c>
      <c r="I57" s="269">
        <v>100</v>
      </c>
      <c r="K57" s="63" t="s">
        <v>983</v>
      </c>
      <c r="L57" s="63" t="s">
        <v>983</v>
      </c>
      <c r="M57" s="63" t="s">
        <v>983</v>
      </c>
      <c r="N57" s="63" t="s">
        <v>983</v>
      </c>
      <c r="P57" s="275" t="s">
        <v>983</v>
      </c>
      <c r="Q57" s="275" t="s">
        <v>983</v>
      </c>
      <c r="R57" s="275" t="s">
        <v>983</v>
      </c>
      <c r="S57" s="275" t="s">
        <v>983</v>
      </c>
      <c r="U57" s="134"/>
      <c r="V57" s="134"/>
      <c r="W57" s="134"/>
      <c r="X57" s="134"/>
      <c r="Y57" s="134"/>
      <c r="Z57" s="134"/>
      <c r="AA57" s="134"/>
      <c r="AB57" s="134"/>
    </row>
    <row r="58" spans="1:28" ht="15" customHeight="1" x14ac:dyDescent="0.25">
      <c r="A58" s="432" t="s">
        <v>749</v>
      </c>
      <c r="B58" s="286" t="s">
        <v>750</v>
      </c>
      <c r="C58" s="286"/>
      <c r="D58" s="288"/>
      <c r="F58" s="269">
        <v>6</v>
      </c>
      <c r="G58" s="269">
        <v>100</v>
      </c>
      <c r="H58" s="269">
        <v>6</v>
      </c>
      <c r="I58" s="269">
        <v>100</v>
      </c>
      <c r="K58" s="63" t="s">
        <v>983</v>
      </c>
      <c r="L58" s="63" t="s">
        <v>983</v>
      </c>
      <c r="M58" s="63" t="s">
        <v>983</v>
      </c>
      <c r="N58" s="63" t="s">
        <v>983</v>
      </c>
      <c r="P58" s="275" t="s">
        <v>983</v>
      </c>
      <c r="Q58" s="275" t="s">
        <v>983</v>
      </c>
      <c r="R58" s="275" t="s">
        <v>983</v>
      </c>
      <c r="S58" s="275" t="s">
        <v>983</v>
      </c>
      <c r="U58" s="134"/>
      <c r="V58" s="134"/>
      <c r="W58" s="134"/>
      <c r="X58" s="134"/>
      <c r="Y58" s="134"/>
      <c r="Z58" s="134"/>
      <c r="AA58" s="134"/>
      <c r="AB58" s="134"/>
    </row>
    <row r="59" spans="1:28" x14ac:dyDescent="0.25">
      <c r="A59" s="432"/>
      <c r="B59" s="286" t="s">
        <v>754</v>
      </c>
      <c r="C59" s="286"/>
      <c r="D59" s="288"/>
      <c r="F59" s="269">
        <v>103</v>
      </c>
      <c r="G59" s="269">
        <v>100</v>
      </c>
      <c r="H59" s="269">
        <v>103</v>
      </c>
      <c r="I59" s="269">
        <v>100</v>
      </c>
      <c r="K59" s="63" t="s">
        <v>983</v>
      </c>
      <c r="L59" s="63" t="s">
        <v>983</v>
      </c>
      <c r="M59" s="63" t="s">
        <v>983</v>
      </c>
      <c r="N59" s="63" t="s">
        <v>983</v>
      </c>
      <c r="P59" s="275" t="s">
        <v>983</v>
      </c>
      <c r="Q59" s="275" t="s">
        <v>983</v>
      </c>
      <c r="R59" s="275" t="s">
        <v>983</v>
      </c>
      <c r="S59" s="275" t="s">
        <v>983</v>
      </c>
      <c r="U59" s="134"/>
      <c r="V59" s="134"/>
      <c r="W59" s="134"/>
      <c r="X59" s="134"/>
      <c r="Y59" s="134"/>
      <c r="Z59" s="134"/>
      <c r="AA59" s="134"/>
      <c r="AB59" s="134"/>
    </row>
    <row r="60" spans="1:28" x14ac:dyDescent="0.25">
      <c r="A60" s="432"/>
      <c r="B60" s="286" t="s">
        <v>759</v>
      </c>
      <c r="C60" s="286"/>
      <c r="D60" s="288"/>
      <c r="F60" s="269">
        <v>9</v>
      </c>
      <c r="G60" s="269">
        <v>100</v>
      </c>
      <c r="H60" s="269">
        <v>9</v>
      </c>
      <c r="I60" s="269">
        <v>100</v>
      </c>
      <c r="K60" s="63" t="s">
        <v>983</v>
      </c>
      <c r="L60" s="63" t="s">
        <v>983</v>
      </c>
      <c r="M60" s="63" t="s">
        <v>983</v>
      </c>
      <c r="N60" s="63" t="s">
        <v>983</v>
      </c>
      <c r="P60" s="275" t="s">
        <v>983</v>
      </c>
      <c r="Q60" s="275" t="s">
        <v>983</v>
      </c>
      <c r="R60" s="275" t="s">
        <v>983</v>
      </c>
      <c r="S60" s="275" t="s">
        <v>983</v>
      </c>
      <c r="U60" s="134"/>
      <c r="V60" s="134"/>
      <c r="W60" s="134"/>
      <c r="X60" s="134"/>
      <c r="Y60" s="134"/>
      <c r="Z60" s="134"/>
      <c r="AA60" s="134"/>
      <c r="AB60" s="134"/>
    </row>
    <row r="61" spans="1:28" x14ac:dyDescent="0.25">
      <c r="A61" s="432"/>
      <c r="B61" s="286" t="s">
        <v>764</v>
      </c>
      <c r="C61" s="286"/>
      <c r="D61" s="288"/>
      <c r="F61" s="269">
        <v>1</v>
      </c>
      <c r="G61" s="269">
        <v>100</v>
      </c>
      <c r="H61" s="269">
        <v>1</v>
      </c>
      <c r="I61" s="269">
        <v>100</v>
      </c>
      <c r="K61" s="63" t="s">
        <v>983</v>
      </c>
      <c r="L61" s="63" t="s">
        <v>983</v>
      </c>
      <c r="M61" s="63" t="s">
        <v>983</v>
      </c>
      <c r="N61" s="63" t="s">
        <v>983</v>
      </c>
      <c r="P61" s="275" t="s">
        <v>983</v>
      </c>
      <c r="Q61" s="275" t="s">
        <v>983</v>
      </c>
      <c r="R61" s="275" t="s">
        <v>983</v>
      </c>
      <c r="S61" s="275" t="s">
        <v>983</v>
      </c>
      <c r="U61" s="139"/>
      <c r="V61" s="139"/>
      <c r="W61" s="139"/>
      <c r="X61" s="139"/>
      <c r="Y61" s="139"/>
      <c r="Z61" s="139"/>
      <c r="AA61" s="139"/>
      <c r="AB61" s="139"/>
    </row>
    <row r="62" spans="1:28" x14ac:dyDescent="0.25">
      <c r="A62" s="432"/>
      <c r="B62" s="286" t="s">
        <v>768</v>
      </c>
      <c r="C62" s="286"/>
      <c r="D62" s="290"/>
      <c r="F62" s="269">
        <v>4</v>
      </c>
      <c r="G62" s="269">
        <v>100</v>
      </c>
      <c r="H62" s="269">
        <v>4</v>
      </c>
      <c r="I62" s="269">
        <v>100</v>
      </c>
      <c r="K62" s="63" t="s">
        <v>983</v>
      </c>
      <c r="L62" s="63" t="s">
        <v>983</v>
      </c>
      <c r="M62" s="63" t="s">
        <v>983</v>
      </c>
      <c r="N62" s="63" t="s">
        <v>983</v>
      </c>
      <c r="P62" s="275" t="s">
        <v>983</v>
      </c>
      <c r="Q62" s="275" t="s">
        <v>983</v>
      </c>
      <c r="R62" s="275" t="s">
        <v>983</v>
      </c>
      <c r="S62" s="275" t="s">
        <v>983</v>
      </c>
      <c r="U62" s="139"/>
      <c r="V62" s="139"/>
      <c r="W62" s="139"/>
      <c r="X62" s="139"/>
      <c r="Y62" s="139"/>
      <c r="Z62" s="139"/>
      <c r="AA62" s="139"/>
      <c r="AB62" s="139"/>
    </row>
    <row r="63" spans="1:28" ht="22.5" x14ac:dyDescent="0.25">
      <c r="A63" s="432"/>
      <c r="B63" s="286" t="s">
        <v>771</v>
      </c>
      <c r="C63" s="286"/>
      <c r="D63" s="288"/>
      <c r="F63" s="269">
        <v>2</v>
      </c>
      <c r="G63" s="269">
        <v>100</v>
      </c>
      <c r="H63" s="269">
        <v>2</v>
      </c>
      <c r="I63" s="269">
        <v>100</v>
      </c>
      <c r="K63" s="63" t="s">
        <v>983</v>
      </c>
      <c r="L63" s="63" t="s">
        <v>983</v>
      </c>
      <c r="M63" s="63" t="s">
        <v>983</v>
      </c>
      <c r="N63" s="63" t="s">
        <v>983</v>
      </c>
      <c r="P63" s="275" t="s">
        <v>983</v>
      </c>
      <c r="Q63" s="275" t="s">
        <v>983</v>
      </c>
      <c r="R63" s="275" t="s">
        <v>983</v>
      </c>
      <c r="S63" s="275" t="s">
        <v>983</v>
      </c>
      <c r="U63" s="139"/>
      <c r="V63" s="139"/>
      <c r="W63" s="139"/>
      <c r="X63" s="139"/>
      <c r="Y63" s="139"/>
      <c r="Z63" s="139"/>
      <c r="AA63" s="139"/>
      <c r="AB63" s="139"/>
    </row>
    <row r="64" spans="1:28" x14ac:dyDescent="0.25">
      <c r="A64" s="432"/>
      <c r="B64" s="286" t="s">
        <v>774</v>
      </c>
      <c r="C64" s="286"/>
      <c r="D64" s="288"/>
      <c r="F64" s="269">
        <v>100</v>
      </c>
      <c r="G64" s="269">
        <v>100</v>
      </c>
      <c r="H64" s="269">
        <v>0</v>
      </c>
      <c r="I64" s="269">
        <v>0</v>
      </c>
      <c r="K64" s="63" t="s">
        <v>983</v>
      </c>
      <c r="L64" s="63" t="s">
        <v>983</v>
      </c>
      <c r="M64" s="63" t="s">
        <v>983</v>
      </c>
      <c r="N64" s="63" t="s">
        <v>983</v>
      </c>
      <c r="P64" s="275" t="s">
        <v>983</v>
      </c>
      <c r="Q64" s="275" t="s">
        <v>983</v>
      </c>
      <c r="R64" s="275" t="s">
        <v>983</v>
      </c>
      <c r="S64" s="275" t="s">
        <v>983</v>
      </c>
      <c r="U64" s="139"/>
      <c r="V64" s="139"/>
      <c r="W64" s="139"/>
      <c r="X64" s="139"/>
      <c r="Y64" s="139"/>
      <c r="Z64" s="139"/>
      <c r="AA64" s="139"/>
      <c r="AB64" s="139"/>
    </row>
    <row r="65" spans="1:28" x14ac:dyDescent="0.25">
      <c r="A65" s="432"/>
      <c r="B65" s="286" t="s">
        <v>778</v>
      </c>
      <c r="C65" s="286"/>
      <c r="D65" s="288"/>
      <c r="F65" s="269">
        <v>10</v>
      </c>
      <c r="G65" s="269">
        <v>100</v>
      </c>
      <c r="H65" s="269">
        <v>9</v>
      </c>
      <c r="I65" s="269">
        <v>90</v>
      </c>
      <c r="K65" s="63" t="s">
        <v>983</v>
      </c>
      <c r="L65" s="63" t="s">
        <v>983</v>
      </c>
      <c r="M65" s="63" t="s">
        <v>983</v>
      </c>
      <c r="N65" s="63" t="s">
        <v>983</v>
      </c>
      <c r="P65" s="275" t="s">
        <v>983</v>
      </c>
      <c r="Q65" s="275" t="s">
        <v>983</v>
      </c>
      <c r="R65" s="275" t="s">
        <v>983</v>
      </c>
      <c r="S65" s="275" t="s">
        <v>983</v>
      </c>
      <c r="U65" s="139"/>
      <c r="V65" s="139"/>
      <c r="W65" s="139"/>
      <c r="X65" s="139"/>
      <c r="Y65" s="139"/>
      <c r="Z65" s="139"/>
      <c r="AA65" s="139"/>
      <c r="AB65" s="139"/>
    </row>
    <row r="66" spans="1:28" ht="22.5" x14ac:dyDescent="0.25">
      <c r="A66" s="432"/>
      <c r="B66" s="286" t="s">
        <v>782</v>
      </c>
      <c r="C66" s="286"/>
      <c r="D66" s="288"/>
      <c r="F66" s="269">
        <v>100</v>
      </c>
      <c r="G66" s="269">
        <v>100</v>
      </c>
      <c r="H66" s="269">
        <v>100</v>
      </c>
      <c r="I66" s="269">
        <v>100</v>
      </c>
      <c r="K66" s="63" t="s">
        <v>983</v>
      </c>
      <c r="L66" s="63" t="s">
        <v>983</v>
      </c>
      <c r="M66" s="63" t="s">
        <v>983</v>
      </c>
      <c r="N66" s="63" t="s">
        <v>983</v>
      </c>
      <c r="P66" s="275" t="s">
        <v>983</v>
      </c>
      <c r="Q66" s="275" t="s">
        <v>983</v>
      </c>
      <c r="R66" s="275" t="s">
        <v>983</v>
      </c>
      <c r="S66" s="275" t="s">
        <v>983</v>
      </c>
      <c r="U66" s="139"/>
      <c r="V66" s="139"/>
      <c r="W66" s="139"/>
      <c r="X66" s="139"/>
      <c r="Y66" s="139"/>
      <c r="Z66" s="139"/>
      <c r="AA66" s="139"/>
      <c r="AB66" s="139"/>
    </row>
    <row r="67" spans="1:28" ht="33.75" x14ac:dyDescent="0.25">
      <c r="A67" s="432"/>
      <c r="B67" s="286"/>
      <c r="C67" s="286" t="s">
        <v>961</v>
      </c>
      <c r="D67" s="286" t="s">
        <v>188</v>
      </c>
      <c r="F67" s="269" t="s">
        <v>983</v>
      </c>
      <c r="G67" s="269" t="s">
        <v>983</v>
      </c>
      <c r="H67" s="269" t="s">
        <v>983</v>
      </c>
      <c r="I67" s="269" t="s">
        <v>983</v>
      </c>
      <c r="K67" s="63">
        <v>5</v>
      </c>
      <c r="L67" s="63">
        <v>100</v>
      </c>
      <c r="M67" s="63">
        <v>3</v>
      </c>
      <c r="N67" s="63">
        <v>60</v>
      </c>
      <c r="P67" s="269">
        <v>4</v>
      </c>
      <c r="Q67" s="269">
        <v>100</v>
      </c>
      <c r="R67" s="269">
        <v>2</v>
      </c>
      <c r="S67" s="269">
        <v>50</v>
      </c>
      <c r="U67" s="139"/>
      <c r="V67" s="139"/>
      <c r="W67" s="139"/>
      <c r="X67" s="139"/>
      <c r="Y67" s="139"/>
      <c r="Z67" s="139"/>
      <c r="AA67" s="139"/>
      <c r="AB67" s="139"/>
    </row>
    <row r="68" spans="1:28" ht="22.5" x14ac:dyDescent="0.25">
      <c r="A68" s="432" t="s">
        <v>786</v>
      </c>
      <c r="B68" s="286" t="s">
        <v>787</v>
      </c>
      <c r="C68" s="286"/>
      <c r="D68" s="288"/>
      <c r="F68" s="269">
        <v>32</v>
      </c>
      <c r="G68" s="269">
        <v>100</v>
      </c>
      <c r="H68" s="269">
        <v>32</v>
      </c>
      <c r="I68" s="269">
        <v>100</v>
      </c>
      <c r="K68" s="63" t="s">
        <v>983</v>
      </c>
      <c r="L68" s="63" t="s">
        <v>983</v>
      </c>
      <c r="M68" s="63" t="s">
        <v>983</v>
      </c>
      <c r="N68" s="63" t="s">
        <v>983</v>
      </c>
      <c r="P68" s="275" t="s">
        <v>983</v>
      </c>
      <c r="Q68" s="275" t="s">
        <v>983</v>
      </c>
      <c r="R68" s="275" t="s">
        <v>983</v>
      </c>
      <c r="S68" s="275" t="s">
        <v>983</v>
      </c>
      <c r="U68" s="139"/>
      <c r="V68" s="139"/>
      <c r="W68" s="139"/>
      <c r="X68" s="139"/>
      <c r="Y68" s="139"/>
      <c r="Z68" s="139"/>
      <c r="AA68" s="139"/>
      <c r="AB68" s="139"/>
    </row>
    <row r="69" spans="1:28" x14ac:dyDescent="0.25">
      <c r="A69" s="432"/>
      <c r="B69" s="286" t="s">
        <v>792</v>
      </c>
      <c r="C69" s="286"/>
      <c r="D69" s="288"/>
      <c r="F69" s="269">
        <v>20</v>
      </c>
      <c r="G69" s="269">
        <v>100</v>
      </c>
      <c r="H69" s="269">
        <v>20</v>
      </c>
      <c r="I69" s="269">
        <v>100</v>
      </c>
      <c r="K69" s="63" t="s">
        <v>983</v>
      </c>
      <c r="L69" s="63" t="s">
        <v>983</v>
      </c>
      <c r="M69" s="63" t="s">
        <v>983</v>
      </c>
      <c r="N69" s="63" t="s">
        <v>983</v>
      </c>
      <c r="P69" s="275" t="s">
        <v>983</v>
      </c>
      <c r="Q69" s="275" t="s">
        <v>983</v>
      </c>
      <c r="R69" s="275" t="s">
        <v>983</v>
      </c>
      <c r="S69" s="275" t="s">
        <v>983</v>
      </c>
      <c r="U69" s="139"/>
      <c r="V69" s="139"/>
      <c r="W69" s="139"/>
      <c r="X69" s="139"/>
      <c r="Y69" s="139"/>
      <c r="Z69" s="139"/>
      <c r="AA69" s="139"/>
      <c r="AB69" s="139"/>
    </row>
    <row r="70" spans="1:28" x14ac:dyDescent="0.25">
      <c r="A70" s="432"/>
      <c r="B70" s="286" t="s">
        <v>796</v>
      </c>
      <c r="C70" s="286"/>
      <c r="D70" s="288"/>
      <c r="F70" s="269">
        <v>179</v>
      </c>
      <c r="G70" s="269">
        <v>100</v>
      </c>
      <c r="H70" s="269">
        <v>179</v>
      </c>
      <c r="I70" s="269">
        <v>100</v>
      </c>
      <c r="K70" s="63" t="s">
        <v>983</v>
      </c>
      <c r="L70" s="63" t="s">
        <v>983</v>
      </c>
      <c r="M70" s="63" t="s">
        <v>983</v>
      </c>
      <c r="N70" s="63" t="s">
        <v>983</v>
      </c>
      <c r="P70" s="275" t="s">
        <v>983</v>
      </c>
      <c r="Q70" s="275" t="s">
        <v>983</v>
      </c>
      <c r="R70" s="275" t="s">
        <v>983</v>
      </c>
      <c r="S70" s="275" t="s">
        <v>983</v>
      </c>
      <c r="U70" s="139"/>
      <c r="V70" s="139"/>
      <c r="W70" s="139"/>
      <c r="X70" s="139"/>
      <c r="Y70" s="139"/>
      <c r="Z70" s="139"/>
      <c r="AA70" s="139"/>
      <c r="AB70" s="139"/>
    </row>
    <row r="71" spans="1:28" x14ac:dyDescent="0.25">
      <c r="A71" s="432"/>
      <c r="B71" s="286" t="s">
        <v>582</v>
      </c>
      <c r="C71" s="286"/>
      <c r="D71" s="288"/>
      <c r="F71" s="269">
        <v>1</v>
      </c>
      <c r="G71" s="269">
        <v>100</v>
      </c>
      <c r="H71" s="269">
        <v>0</v>
      </c>
      <c r="I71" s="269">
        <v>0</v>
      </c>
      <c r="K71" s="63" t="s">
        <v>983</v>
      </c>
      <c r="L71" s="63" t="s">
        <v>983</v>
      </c>
      <c r="M71" s="63" t="s">
        <v>983</v>
      </c>
      <c r="N71" s="63" t="s">
        <v>983</v>
      </c>
      <c r="P71" s="275" t="s">
        <v>983</v>
      </c>
      <c r="Q71" s="275" t="s">
        <v>983</v>
      </c>
      <c r="R71" s="275" t="s">
        <v>983</v>
      </c>
      <c r="S71" s="275" t="s">
        <v>983</v>
      </c>
      <c r="U71" s="139"/>
      <c r="V71" s="139"/>
      <c r="W71" s="139"/>
      <c r="X71" s="139"/>
      <c r="Y71" s="139"/>
      <c r="Z71" s="139"/>
      <c r="AA71" s="139"/>
      <c r="AB71" s="139"/>
    </row>
    <row r="72" spans="1:28" x14ac:dyDescent="0.25">
      <c r="A72" s="432"/>
      <c r="B72" s="286" t="s">
        <v>563</v>
      </c>
      <c r="C72" s="286"/>
      <c r="D72" s="288"/>
      <c r="F72" s="269">
        <v>2</v>
      </c>
      <c r="G72" s="269">
        <v>100</v>
      </c>
      <c r="H72" s="269">
        <v>0</v>
      </c>
      <c r="I72" s="269">
        <v>0</v>
      </c>
      <c r="K72" s="63" t="s">
        <v>983</v>
      </c>
      <c r="L72" s="63" t="s">
        <v>983</v>
      </c>
      <c r="M72" s="63" t="s">
        <v>983</v>
      </c>
      <c r="N72" s="63" t="s">
        <v>983</v>
      </c>
      <c r="P72" s="275" t="s">
        <v>983</v>
      </c>
      <c r="Q72" s="275" t="s">
        <v>983</v>
      </c>
      <c r="R72" s="275" t="s">
        <v>983</v>
      </c>
      <c r="S72" s="275" t="s">
        <v>983</v>
      </c>
      <c r="U72" s="139"/>
      <c r="V72" s="139"/>
      <c r="W72" s="139"/>
      <c r="X72" s="139"/>
      <c r="Y72" s="139"/>
      <c r="Z72" s="139"/>
      <c r="AA72" s="139"/>
      <c r="AB72" s="139"/>
    </row>
    <row r="73" spans="1:28" x14ac:dyDescent="0.25">
      <c r="A73" s="432"/>
      <c r="B73" s="286" t="s">
        <v>527</v>
      </c>
      <c r="C73" s="286"/>
      <c r="D73" s="291"/>
      <c r="F73" s="269">
        <v>7</v>
      </c>
      <c r="G73" s="269">
        <v>100</v>
      </c>
      <c r="H73" s="269">
        <v>5</v>
      </c>
      <c r="I73" s="269">
        <v>71.42</v>
      </c>
      <c r="K73" s="63" t="s">
        <v>983</v>
      </c>
      <c r="L73" s="63" t="s">
        <v>983</v>
      </c>
      <c r="M73" s="63" t="s">
        <v>983</v>
      </c>
      <c r="N73" s="63" t="s">
        <v>983</v>
      </c>
      <c r="P73" s="275" t="s">
        <v>983</v>
      </c>
      <c r="Q73" s="275" t="s">
        <v>983</v>
      </c>
      <c r="R73" s="275" t="s">
        <v>983</v>
      </c>
      <c r="S73" s="275" t="s">
        <v>983</v>
      </c>
      <c r="U73" s="139"/>
      <c r="V73" s="139"/>
      <c r="W73" s="139"/>
      <c r="X73" s="139"/>
      <c r="Y73" s="139"/>
      <c r="Z73" s="139"/>
      <c r="AA73" s="139"/>
      <c r="AB73" s="139"/>
    </row>
    <row r="74" spans="1:28" ht="22.5" x14ac:dyDescent="0.25">
      <c r="A74" s="432"/>
      <c r="B74" s="286" t="s">
        <v>807</v>
      </c>
      <c r="C74" s="286" t="s">
        <v>873</v>
      </c>
      <c r="D74" s="286" t="s">
        <v>132</v>
      </c>
      <c r="F74" s="269">
        <v>1944</v>
      </c>
      <c r="G74" s="269">
        <v>100</v>
      </c>
      <c r="H74" s="269">
        <v>1944</v>
      </c>
      <c r="I74" s="269">
        <v>100</v>
      </c>
      <c r="K74" s="63">
        <v>1944</v>
      </c>
      <c r="L74" s="63">
        <v>100</v>
      </c>
      <c r="M74" s="63">
        <v>1944</v>
      </c>
      <c r="N74" s="63">
        <v>100</v>
      </c>
      <c r="P74" s="269">
        <v>1944</v>
      </c>
      <c r="Q74" s="269">
        <v>100</v>
      </c>
      <c r="R74" s="269">
        <v>1296</v>
      </c>
      <c r="S74" s="269">
        <v>66.7</v>
      </c>
      <c r="U74" s="139"/>
      <c r="V74" s="139"/>
      <c r="W74" s="139"/>
      <c r="X74" s="139"/>
      <c r="Y74" s="139"/>
      <c r="Z74" s="139"/>
      <c r="AA74" s="139"/>
      <c r="AB74" s="139"/>
    </row>
    <row r="75" spans="1:28" ht="22.5" x14ac:dyDescent="0.25">
      <c r="A75" s="432" t="s">
        <v>980</v>
      </c>
      <c r="B75" s="286"/>
      <c r="C75" s="286" t="s">
        <v>880</v>
      </c>
      <c r="D75" s="442" t="s">
        <v>981</v>
      </c>
      <c r="F75" s="269" t="s">
        <v>983</v>
      </c>
      <c r="G75" s="269" t="s">
        <v>983</v>
      </c>
      <c r="H75" s="269" t="s">
        <v>983</v>
      </c>
      <c r="I75" s="269" t="s">
        <v>983</v>
      </c>
      <c r="K75" s="63">
        <v>200</v>
      </c>
      <c r="L75" s="63">
        <v>100</v>
      </c>
      <c r="M75" s="63">
        <v>2500</v>
      </c>
      <c r="N75" s="63">
        <v>1250</v>
      </c>
      <c r="P75" s="448">
        <v>3333</v>
      </c>
      <c r="Q75" s="448">
        <v>100</v>
      </c>
      <c r="R75" s="448">
        <v>3333</v>
      </c>
      <c r="S75" s="448">
        <v>100</v>
      </c>
      <c r="U75" s="139"/>
      <c r="V75" s="139"/>
      <c r="W75" s="139"/>
      <c r="X75" s="139"/>
      <c r="Y75" s="139"/>
      <c r="Z75" s="139"/>
      <c r="AA75" s="139"/>
      <c r="AB75" s="139"/>
    </row>
    <row r="76" spans="1:28" x14ac:dyDescent="0.25">
      <c r="A76" s="432"/>
      <c r="B76" s="286"/>
      <c r="C76" s="286" t="s">
        <v>886</v>
      </c>
      <c r="D76" s="442"/>
      <c r="F76" s="269" t="s">
        <v>983</v>
      </c>
      <c r="G76" s="269" t="s">
        <v>983</v>
      </c>
      <c r="H76" s="269" t="s">
        <v>983</v>
      </c>
      <c r="I76" s="269" t="s">
        <v>983</v>
      </c>
      <c r="K76" s="63">
        <v>3</v>
      </c>
      <c r="L76" s="63">
        <v>100</v>
      </c>
      <c r="M76" s="63">
        <v>0</v>
      </c>
      <c r="N76" s="63">
        <v>0</v>
      </c>
      <c r="P76" s="449"/>
      <c r="Q76" s="449"/>
      <c r="R76" s="449"/>
      <c r="S76" s="449"/>
      <c r="U76" s="139"/>
      <c r="V76" s="139"/>
      <c r="W76" s="139"/>
      <c r="X76" s="139"/>
      <c r="Y76" s="139"/>
      <c r="Z76" s="139"/>
      <c r="AA76" s="139"/>
      <c r="AB76" s="139"/>
    </row>
    <row r="77" spans="1:28" ht="44.25" customHeight="1" x14ac:dyDescent="0.25">
      <c r="A77" s="432" t="s">
        <v>945</v>
      </c>
      <c r="B77" s="286"/>
      <c r="C77" s="286" t="s">
        <v>946</v>
      </c>
      <c r="D77" s="290"/>
      <c r="F77" s="269" t="s">
        <v>983</v>
      </c>
      <c r="G77" s="269" t="s">
        <v>983</v>
      </c>
      <c r="H77" s="269" t="s">
        <v>983</v>
      </c>
      <c r="I77" s="269" t="s">
        <v>983</v>
      </c>
      <c r="K77" s="63">
        <v>100</v>
      </c>
      <c r="L77" s="63">
        <v>100</v>
      </c>
      <c r="M77" s="63">
        <v>0</v>
      </c>
      <c r="N77" s="63">
        <v>0</v>
      </c>
      <c r="P77" s="275" t="s">
        <v>983</v>
      </c>
      <c r="Q77" s="275" t="s">
        <v>983</v>
      </c>
      <c r="R77" s="275" t="s">
        <v>983</v>
      </c>
      <c r="S77" s="275" t="s">
        <v>983</v>
      </c>
      <c r="U77" s="139"/>
      <c r="V77" s="139"/>
      <c r="W77" s="139"/>
      <c r="X77" s="139"/>
      <c r="Y77" s="139"/>
      <c r="Z77" s="139"/>
      <c r="AA77" s="139"/>
      <c r="AB77" s="139"/>
    </row>
    <row r="78" spans="1:28" ht="32.25" customHeight="1" x14ac:dyDescent="0.25">
      <c r="A78" s="432"/>
      <c r="B78" s="286"/>
      <c r="C78" s="286" t="s">
        <v>951</v>
      </c>
      <c r="D78" s="292" t="s">
        <v>178</v>
      </c>
      <c r="F78" s="269" t="s">
        <v>983</v>
      </c>
      <c r="G78" s="269" t="s">
        <v>983</v>
      </c>
      <c r="H78" s="269" t="s">
        <v>983</v>
      </c>
      <c r="I78" s="269" t="s">
        <v>983</v>
      </c>
      <c r="K78" s="63">
        <v>60</v>
      </c>
      <c r="L78" s="63">
        <v>100</v>
      </c>
      <c r="M78" s="63">
        <v>60</v>
      </c>
      <c r="N78" s="63">
        <v>100</v>
      </c>
      <c r="P78" s="269">
        <v>30</v>
      </c>
      <c r="Q78" s="269">
        <v>100</v>
      </c>
      <c r="R78" s="269">
        <v>22</v>
      </c>
      <c r="S78" s="269">
        <v>73.33</v>
      </c>
      <c r="U78" s="139"/>
      <c r="V78" s="139"/>
      <c r="W78" s="139"/>
      <c r="X78" s="139"/>
      <c r="Y78" s="139"/>
      <c r="Z78" s="139"/>
      <c r="AA78" s="139"/>
      <c r="AB78" s="139"/>
    </row>
    <row r="79" spans="1:28" ht="36" customHeight="1" x14ac:dyDescent="0.25">
      <c r="A79" s="432"/>
      <c r="B79" s="286"/>
      <c r="C79" s="286" t="s">
        <v>952</v>
      </c>
      <c r="D79" s="290"/>
      <c r="F79" s="269" t="s">
        <v>983</v>
      </c>
      <c r="G79" s="269" t="s">
        <v>983</v>
      </c>
      <c r="H79" s="269" t="s">
        <v>983</v>
      </c>
      <c r="I79" s="269" t="s">
        <v>983</v>
      </c>
      <c r="K79" s="63">
        <v>100</v>
      </c>
      <c r="L79" s="63">
        <v>100</v>
      </c>
      <c r="M79" s="63">
        <v>100</v>
      </c>
      <c r="N79" s="63">
        <v>100</v>
      </c>
      <c r="P79" s="275" t="s">
        <v>983</v>
      </c>
      <c r="Q79" s="275" t="s">
        <v>983</v>
      </c>
      <c r="R79" s="275" t="s">
        <v>983</v>
      </c>
      <c r="S79" s="275" t="s">
        <v>983</v>
      </c>
      <c r="U79" s="134"/>
      <c r="V79" s="134"/>
      <c r="W79" s="134"/>
      <c r="X79" s="134"/>
      <c r="Y79" s="134"/>
      <c r="Z79" s="134"/>
      <c r="AA79" s="134"/>
      <c r="AB79" s="134"/>
    </row>
    <row r="80" spans="1:28" ht="59.25" customHeight="1" x14ac:dyDescent="0.25">
      <c r="A80" s="263" t="s">
        <v>34</v>
      </c>
      <c r="B80" s="286"/>
      <c r="C80" s="286" t="s">
        <v>44</v>
      </c>
      <c r="D80" s="290"/>
      <c r="F80" s="269" t="s">
        <v>983</v>
      </c>
      <c r="G80" s="269" t="s">
        <v>983</v>
      </c>
      <c r="H80" s="269" t="s">
        <v>983</v>
      </c>
      <c r="I80" s="269" t="s">
        <v>983</v>
      </c>
      <c r="K80" s="63">
        <v>1</v>
      </c>
      <c r="L80" s="63">
        <v>100</v>
      </c>
      <c r="M80" s="63">
        <v>0</v>
      </c>
      <c r="N80" s="63">
        <v>0</v>
      </c>
      <c r="P80" s="275" t="s">
        <v>983</v>
      </c>
      <c r="Q80" s="275" t="s">
        <v>983</v>
      </c>
      <c r="R80" s="275" t="s">
        <v>983</v>
      </c>
      <c r="S80" s="275" t="s">
        <v>983</v>
      </c>
      <c r="U80" s="134"/>
      <c r="V80" s="134"/>
      <c r="W80" s="134"/>
      <c r="X80" s="134"/>
      <c r="Y80" s="134"/>
      <c r="Z80" s="134"/>
      <c r="AA80" s="134"/>
      <c r="AB80" s="134"/>
    </row>
    <row r="81" spans="1:28" ht="51.75" customHeight="1" x14ac:dyDescent="0.25">
      <c r="A81" s="263" t="s">
        <v>83</v>
      </c>
      <c r="B81" s="286"/>
      <c r="C81" s="286" t="s">
        <v>64</v>
      </c>
      <c r="D81" s="290"/>
      <c r="F81" s="269" t="s">
        <v>983</v>
      </c>
      <c r="G81" s="269" t="s">
        <v>983</v>
      </c>
      <c r="H81" s="269" t="s">
        <v>983</v>
      </c>
      <c r="I81" s="269" t="s">
        <v>983</v>
      </c>
      <c r="K81" s="63">
        <v>1</v>
      </c>
      <c r="L81" s="63">
        <v>100</v>
      </c>
      <c r="M81" s="63">
        <v>0</v>
      </c>
      <c r="N81" s="63">
        <v>0</v>
      </c>
      <c r="P81" s="275" t="s">
        <v>983</v>
      </c>
      <c r="Q81" s="275" t="s">
        <v>983</v>
      </c>
      <c r="R81" s="275" t="s">
        <v>983</v>
      </c>
      <c r="S81" s="275" t="s">
        <v>983</v>
      </c>
      <c r="U81" s="134"/>
      <c r="V81" s="134"/>
      <c r="W81" s="134"/>
      <c r="X81" s="134"/>
      <c r="Y81" s="134"/>
      <c r="Z81" s="134"/>
      <c r="AA81" s="134"/>
      <c r="AB81" s="134"/>
    </row>
    <row r="82" spans="1:28" ht="62.25" customHeight="1" x14ac:dyDescent="0.25">
      <c r="A82" s="263" t="s">
        <v>84</v>
      </c>
      <c r="B82" s="286"/>
      <c r="C82" s="286" t="s">
        <v>85</v>
      </c>
      <c r="D82" s="290"/>
      <c r="F82" s="269" t="s">
        <v>983</v>
      </c>
      <c r="G82" s="269" t="s">
        <v>983</v>
      </c>
      <c r="H82" s="269" t="s">
        <v>983</v>
      </c>
      <c r="I82" s="269" t="s">
        <v>983</v>
      </c>
      <c r="K82" s="63">
        <v>2</v>
      </c>
      <c r="L82" s="63">
        <v>100</v>
      </c>
      <c r="M82" s="63">
        <v>0</v>
      </c>
      <c r="N82" s="63">
        <v>0</v>
      </c>
      <c r="P82" s="275" t="s">
        <v>983</v>
      </c>
      <c r="Q82" s="275" t="s">
        <v>983</v>
      </c>
      <c r="R82" s="275" t="s">
        <v>983</v>
      </c>
      <c r="S82" s="275" t="s">
        <v>983</v>
      </c>
      <c r="U82" s="134"/>
      <c r="V82" s="134"/>
      <c r="W82" s="134"/>
      <c r="X82" s="134"/>
      <c r="Y82" s="134"/>
      <c r="Z82" s="134"/>
      <c r="AA82" s="134"/>
      <c r="AB82" s="134"/>
    </row>
    <row r="83" spans="1:28" ht="58.5" customHeight="1" x14ac:dyDescent="0.25">
      <c r="A83" s="263" t="s">
        <v>87</v>
      </c>
      <c r="B83" s="286"/>
      <c r="C83" s="286" t="s">
        <v>69</v>
      </c>
      <c r="D83" s="290"/>
      <c r="F83" s="269" t="s">
        <v>983</v>
      </c>
      <c r="G83" s="269" t="s">
        <v>983</v>
      </c>
      <c r="H83" s="269" t="s">
        <v>983</v>
      </c>
      <c r="I83" s="269" t="s">
        <v>983</v>
      </c>
      <c r="K83" s="63">
        <v>1</v>
      </c>
      <c r="L83" s="63">
        <v>100</v>
      </c>
      <c r="M83" s="63">
        <v>0</v>
      </c>
      <c r="N83" s="63">
        <v>0</v>
      </c>
      <c r="P83" s="275" t="s">
        <v>983</v>
      </c>
      <c r="Q83" s="275" t="s">
        <v>983</v>
      </c>
      <c r="R83" s="275" t="s">
        <v>983</v>
      </c>
      <c r="S83" s="275" t="s">
        <v>983</v>
      </c>
      <c r="U83" s="134"/>
      <c r="V83" s="134"/>
      <c r="W83" s="134"/>
      <c r="X83" s="134"/>
      <c r="Y83" s="134"/>
      <c r="Z83" s="134"/>
      <c r="AA83" s="134"/>
      <c r="AB83" s="134"/>
    </row>
    <row r="84" spans="1:28" ht="33.75" x14ac:dyDescent="0.25">
      <c r="A84" s="263" t="s">
        <v>35</v>
      </c>
      <c r="B84" s="286"/>
      <c r="C84" s="286" t="s">
        <v>36</v>
      </c>
      <c r="D84" s="290"/>
      <c r="F84" s="269" t="s">
        <v>983</v>
      </c>
      <c r="G84" s="269" t="s">
        <v>983</v>
      </c>
      <c r="H84" s="269" t="s">
        <v>983</v>
      </c>
      <c r="I84" s="269" t="s">
        <v>983</v>
      </c>
      <c r="K84" s="63">
        <v>10</v>
      </c>
      <c r="L84" s="63">
        <v>100</v>
      </c>
      <c r="M84" s="63">
        <v>0</v>
      </c>
      <c r="N84" s="63">
        <v>0</v>
      </c>
      <c r="P84" s="275" t="s">
        <v>983</v>
      </c>
      <c r="Q84" s="275" t="s">
        <v>983</v>
      </c>
      <c r="R84" s="275" t="s">
        <v>983</v>
      </c>
      <c r="S84" s="275" t="s">
        <v>983</v>
      </c>
      <c r="U84" s="134"/>
      <c r="V84" s="134"/>
      <c r="W84" s="134"/>
      <c r="X84" s="134"/>
      <c r="Y84" s="134"/>
      <c r="Z84" s="134"/>
      <c r="AA84" s="134"/>
      <c r="AB84" s="134"/>
    </row>
    <row r="85" spans="1:28" ht="55.5" customHeight="1" x14ac:dyDescent="0.25">
      <c r="A85" s="263" t="s">
        <v>37</v>
      </c>
      <c r="B85" s="286"/>
      <c r="C85" s="286" t="s">
        <v>52</v>
      </c>
      <c r="D85" s="290"/>
      <c r="F85" s="269" t="s">
        <v>983</v>
      </c>
      <c r="G85" s="269" t="s">
        <v>983</v>
      </c>
      <c r="H85" s="269" t="s">
        <v>983</v>
      </c>
      <c r="I85" s="269" t="s">
        <v>983</v>
      </c>
      <c r="K85" s="63">
        <v>3</v>
      </c>
      <c r="L85" s="63">
        <v>100</v>
      </c>
      <c r="M85" s="63">
        <v>0</v>
      </c>
      <c r="N85" s="63">
        <v>0</v>
      </c>
      <c r="P85" s="275" t="s">
        <v>983</v>
      </c>
      <c r="Q85" s="275" t="s">
        <v>983</v>
      </c>
      <c r="R85" s="275" t="s">
        <v>983</v>
      </c>
      <c r="S85" s="275" t="s">
        <v>983</v>
      </c>
      <c r="U85" s="134"/>
      <c r="V85" s="134"/>
      <c r="W85" s="134"/>
      <c r="X85" s="134"/>
      <c r="Y85" s="134"/>
      <c r="Z85" s="134"/>
      <c r="AA85" s="134"/>
      <c r="AB85" s="134"/>
    </row>
    <row r="86" spans="1:28" ht="22.5" x14ac:dyDescent="0.25">
      <c r="A86" s="432" t="s">
        <v>966</v>
      </c>
      <c r="B86" s="286"/>
      <c r="C86" s="286" t="s">
        <v>967</v>
      </c>
      <c r="D86" s="286" t="s">
        <v>195</v>
      </c>
      <c r="F86" s="269" t="s">
        <v>983</v>
      </c>
      <c r="G86" s="269" t="s">
        <v>983</v>
      </c>
      <c r="H86" s="269" t="s">
        <v>983</v>
      </c>
      <c r="I86" s="269" t="s">
        <v>983</v>
      </c>
      <c r="K86" s="63">
        <v>3</v>
      </c>
      <c r="L86" s="63">
        <v>100</v>
      </c>
      <c r="M86" s="63">
        <v>3</v>
      </c>
      <c r="N86" s="63">
        <v>100</v>
      </c>
      <c r="P86" s="269">
        <v>3</v>
      </c>
      <c r="Q86" s="269">
        <v>100</v>
      </c>
      <c r="R86" s="269">
        <v>4</v>
      </c>
      <c r="S86" s="269">
        <v>133</v>
      </c>
      <c r="U86" s="134"/>
      <c r="V86" s="134"/>
      <c r="W86" s="134"/>
      <c r="X86" s="134"/>
      <c r="Y86" s="134"/>
      <c r="Z86" s="134"/>
      <c r="AA86" s="134"/>
      <c r="AB86" s="134"/>
    </row>
    <row r="87" spans="1:28" ht="22.5" x14ac:dyDescent="0.25">
      <c r="A87" s="432"/>
      <c r="B87" s="286"/>
      <c r="C87" s="286" t="s">
        <v>972</v>
      </c>
      <c r="D87" s="286" t="s">
        <v>194</v>
      </c>
      <c r="F87" s="269" t="s">
        <v>983</v>
      </c>
      <c r="G87" s="269" t="s">
        <v>983</v>
      </c>
      <c r="H87" s="269" t="s">
        <v>983</v>
      </c>
      <c r="I87" s="269" t="s">
        <v>983</v>
      </c>
      <c r="K87" s="63">
        <v>20</v>
      </c>
      <c r="L87" s="63">
        <v>100</v>
      </c>
      <c r="M87" s="63">
        <v>5</v>
      </c>
      <c r="N87" s="63">
        <v>25</v>
      </c>
      <c r="P87" s="269">
        <v>10</v>
      </c>
      <c r="Q87" s="269">
        <v>100</v>
      </c>
      <c r="R87" s="269">
        <v>6</v>
      </c>
      <c r="S87" s="269">
        <v>60</v>
      </c>
      <c r="U87" s="134"/>
      <c r="V87" s="134"/>
      <c r="W87" s="134"/>
      <c r="X87" s="134"/>
      <c r="Y87" s="134"/>
      <c r="Z87" s="134"/>
      <c r="AA87" s="134"/>
      <c r="AB87" s="134"/>
    </row>
    <row r="88" spans="1:28" ht="33.75" x14ac:dyDescent="0.25">
      <c r="A88" s="432"/>
      <c r="B88" s="286"/>
      <c r="C88" s="286" t="s">
        <v>975</v>
      </c>
      <c r="D88" s="286" t="s">
        <v>199</v>
      </c>
      <c r="F88" s="269" t="s">
        <v>983</v>
      </c>
      <c r="G88" s="269" t="s">
        <v>983</v>
      </c>
      <c r="H88" s="269" t="s">
        <v>983</v>
      </c>
      <c r="I88" s="269" t="s">
        <v>983</v>
      </c>
      <c r="K88" s="63">
        <v>5</v>
      </c>
      <c r="L88" s="63">
        <v>100</v>
      </c>
      <c r="M88" s="63">
        <v>14</v>
      </c>
      <c r="N88" s="63">
        <v>280</v>
      </c>
      <c r="P88" s="269">
        <v>12</v>
      </c>
      <c r="Q88" s="269">
        <v>100</v>
      </c>
      <c r="R88" s="269">
        <v>6</v>
      </c>
      <c r="S88" s="269">
        <v>50</v>
      </c>
      <c r="U88" s="134"/>
      <c r="V88" s="134"/>
      <c r="W88" s="134"/>
      <c r="X88" s="134"/>
      <c r="Y88" s="134"/>
      <c r="Z88" s="134"/>
      <c r="AA88" s="134"/>
      <c r="AB88" s="134"/>
    </row>
    <row r="89" spans="1:28" ht="33.75" x14ac:dyDescent="0.25">
      <c r="A89" s="432"/>
      <c r="B89" s="290"/>
      <c r="C89" s="290"/>
      <c r="D89" s="286" t="s">
        <v>248</v>
      </c>
      <c r="F89" s="269" t="s">
        <v>983</v>
      </c>
      <c r="G89" s="269" t="s">
        <v>983</v>
      </c>
      <c r="H89" s="269" t="s">
        <v>983</v>
      </c>
      <c r="I89" s="269" t="s">
        <v>983</v>
      </c>
      <c r="K89" s="63" t="s">
        <v>983</v>
      </c>
      <c r="L89" s="63" t="s">
        <v>983</v>
      </c>
      <c r="M89" s="63" t="s">
        <v>983</v>
      </c>
      <c r="N89" s="63" t="s">
        <v>983</v>
      </c>
      <c r="P89" s="269">
        <v>5</v>
      </c>
      <c r="Q89" s="269">
        <v>100</v>
      </c>
      <c r="R89" s="269">
        <v>3</v>
      </c>
      <c r="S89" s="269">
        <v>60</v>
      </c>
      <c r="U89" s="134"/>
      <c r="V89" s="134"/>
      <c r="W89" s="134"/>
      <c r="X89" s="134"/>
      <c r="Y89" s="134"/>
      <c r="Z89" s="134"/>
      <c r="AA89" s="134"/>
      <c r="AB89" s="134"/>
    </row>
    <row r="90" spans="1:28" ht="33.75" x14ac:dyDescent="0.25">
      <c r="A90" s="263" t="s">
        <v>140</v>
      </c>
      <c r="B90" s="290"/>
      <c r="C90" s="290"/>
      <c r="D90" s="286" t="s">
        <v>141</v>
      </c>
      <c r="F90" s="269" t="s">
        <v>983</v>
      </c>
      <c r="G90" s="269" t="s">
        <v>983</v>
      </c>
      <c r="H90" s="269" t="s">
        <v>983</v>
      </c>
      <c r="I90" s="269" t="s">
        <v>983</v>
      </c>
      <c r="K90" s="63" t="s">
        <v>983</v>
      </c>
      <c r="L90" s="63" t="s">
        <v>983</v>
      </c>
      <c r="M90" s="63" t="s">
        <v>983</v>
      </c>
      <c r="N90" s="63" t="s">
        <v>983</v>
      </c>
      <c r="P90" s="269">
        <v>434</v>
      </c>
      <c r="Q90" s="269">
        <v>100</v>
      </c>
      <c r="R90" s="269">
        <v>434</v>
      </c>
      <c r="S90" s="269">
        <v>100</v>
      </c>
      <c r="U90" s="134"/>
      <c r="V90" s="134"/>
      <c r="W90" s="134"/>
      <c r="X90" s="134"/>
      <c r="Y90" s="134"/>
      <c r="Z90" s="134"/>
      <c r="AA90" s="134"/>
      <c r="AB90" s="134"/>
    </row>
    <row r="91" spans="1:28" ht="54" customHeight="1" x14ac:dyDescent="0.25">
      <c r="A91" s="263" t="s">
        <v>145</v>
      </c>
      <c r="B91" s="290"/>
      <c r="C91" s="290"/>
      <c r="D91" s="286" t="s">
        <v>147</v>
      </c>
      <c r="F91" s="269" t="s">
        <v>983</v>
      </c>
      <c r="G91" s="269" t="s">
        <v>983</v>
      </c>
      <c r="H91" s="269" t="s">
        <v>983</v>
      </c>
      <c r="I91" s="269" t="s">
        <v>983</v>
      </c>
      <c r="K91" s="63" t="s">
        <v>983</v>
      </c>
      <c r="L91" s="63" t="s">
        <v>983</v>
      </c>
      <c r="M91" s="63" t="s">
        <v>983</v>
      </c>
      <c r="N91" s="63" t="s">
        <v>983</v>
      </c>
      <c r="P91" s="269">
        <v>4</v>
      </c>
      <c r="Q91" s="269">
        <v>100</v>
      </c>
      <c r="R91" s="269">
        <v>4</v>
      </c>
      <c r="S91" s="269">
        <v>100</v>
      </c>
      <c r="U91" s="134"/>
      <c r="V91" s="134"/>
      <c r="W91" s="134"/>
      <c r="X91" s="134"/>
      <c r="Y91" s="134"/>
      <c r="Z91" s="134"/>
      <c r="AA91" s="134"/>
      <c r="AB91" s="134"/>
    </row>
    <row r="92" spans="1:28" ht="53.25" customHeight="1" x14ac:dyDescent="0.25">
      <c r="A92" s="263" t="s">
        <v>152</v>
      </c>
      <c r="B92" s="290"/>
      <c r="C92" s="290"/>
      <c r="D92" s="286" t="s">
        <v>153</v>
      </c>
      <c r="F92" s="269" t="s">
        <v>983</v>
      </c>
      <c r="G92" s="269" t="s">
        <v>983</v>
      </c>
      <c r="H92" s="269" t="s">
        <v>983</v>
      </c>
      <c r="I92" s="269" t="s">
        <v>983</v>
      </c>
      <c r="K92" s="63" t="s">
        <v>983</v>
      </c>
      <c r="L92" s="63" t="s">
        <v>983</v>
      </c>
      <c r="M92" s="63" t="s">
        <v>983</v>
      </c>
      <c r="N92" s="63" t="s">
        <v>983</v>
      </c>
      <c r="P92" s="269">
        <v>4000</v>
      </c>
      <c r="Q92" s="269">
        <v>100</v>
      </c>
      <c r="R92" s="277">
        <v>4000</v>
      </c>
      <c r="S92" s="269">
        <v>100</v>
      </c>
      <c r="U92" s="134"/>
      <c r="V92" s="134"/>
      <c r="W92" s="134"/>
      <c r="X92" s="134"/>
      <c r="Y92" s="134"/>
      <c r="Z92" s="134"/>
      <c r="AA92" s="134"/>
      <c r="AB92" s="134"/>
    </row>
    <row r="93" spans="1:28" ht="44.25" customHeight="1" x14ac:dyDescent="0.25">
      <c r="A93" s="263" t="s">
        <v>158</v>
      </c>
      <c r="B93" s="290"/>
      <c r="C93" s="290"/>
      <c r="D93" s="286" t="s">
        <v>159</v>
      </c>
      <c r="F93" s="269" t="s">
        <v>983</v>
      </c>
      <c r="G93" s="269" t="s">
        <v>983</v>
      </c>
      <c r="H93" s="269" t="s">
        <v>983</v>
      </c>
      <c r="I93" s="269" t="s">
        <v>983</v>
      </c>
      <c r="K93" s="63" t="s">
        <v>983</v>
      </c>
      <c r="L93" s="63" t="s">
        <v>983</v>
      </c>
      <c r="M93" s="63" t="s">
        <v>983</v>
      </c>
      <c r="N93" s="63" t="s">
        <v>983</v>
      </c>
      <c r="P93" s="269">
        <v>745</v>
      </c>
      <c r="Q93" s="269">
        <v>100</v>
      </c>
      <c r="R93" s="269">
        <v>745</v>
      </c>
      <c r="S93" s="269">
        <v>100</v>
      </c>
      <c r="U93" s="134"/>
      <c r="V93" s="134"/>
      <c r="W93" s="134"/>
      <c r="X93" s="134"/>
      <c r="Y93" s="134"/>
      <c r="Z93" s="134"/>
      <c r="AA93" s="134"/>
      <c r="AB93" s="134"/>
    </row>
    <row r="94" spans="1:28" ht="22.5" x14ac:dyDescent="0.25">
      <c r="A94" s="263" t="s">
        <v>227</v>
      </c>
      <c r="B94" s="290"/>
      <c r="C94" s="290"/>
      <c r="D94" s="286" t="s">
        <v>228</v>
      </c>
      <c r="F94" s="269" t="s">
        <v>983</v>
      </c>
      <c r="G94" s="269" t="s">
        <v>983</v>
      </c>
      <c r="H94" s="269" t="s">
        <v>983</v>
      </c>
      <c r="I94" s="269" t="s">
        <v>983</v>
      </c>
      <c r="K94" s="63" t="s">
        <v>983</v>
      </c>
      <c r="L94" s="63" t="s">
        <v>983</v>
      </c>
      <c r="M94" s="63" t="s">
        <v>983</v>
      </c>
      <c r="N94" s="63" t="s">
        <v>983</v>
      </c>
      <c r="P94" s="276">
        <v>20</v>
      </c>
      <c r="Q94" s="276">
        <v>100</v>
      </c>
      <c r="R94" s="276">
        <v>20</v>
      </c>
      <c r="S94" s="276">
        <v>100</v>
      </c>
      <c r="U94" s="134"/>
      <c r="V94" s="134"/>
      <c r="W94" s="134"/>
      <c r="X94" s="134"/>
      <c r="Y94" s="134"/>
      <c r="Z94" s="134"/>
      <c r="AA94" s="134"/>
      <c r="AB94" s="134"/>
    </row>
    <row r="95" spans="1:28" ht="45" x14ac:dyDescent="0.25">
      <c r="A95" s="263" t="s">
        <v>179</v>
      </c>
      <c r="B95" s="290"/>
      <c r="C95" s="290"/>
      <c r="D95" s="289" t="s">
        <v>180</v>
      </c>
      <c r="F95" s="269" t="s">
        <v>983</v>
      </c>
      <c r="G95" s="269" t="s">
        <v>983</v>
      </c>
      <c r="H95" s="269" t="s">
        <v>983</v>
      </c>
      <c r="I95" s="269" t="s">
        <v>983</v>
      </c>
      <c r="K95" s="63" t="s">
        <v>983</v>
      </c>
      <c r="L95" s="63" t="s">
        <v>983</v>
      </c>
      <c r="M95" s="63" t="s">
        <v>983</v>
      </c>
      <c r="N95" s="63" t="s">
        <v>983</v>
      </c>
      <c r="P95" s="269">
        <v>79</v>
      </c>
      <c r="Q95" s="269">
        <v>100</v>
      </c>
      <c r="R95" s="269">
        <v>79</v>
      </c>
      <c r="S95" s="269">
        <v>100</v>
      </c>
      <c r="U95" s="134"/>
      <c r="V95" s="134"/>
      <c r="W95" s="134"/>
      <c r="X95" s="134"/>
      <c r="Y95" s="134"/>
      <c r="Z95" s="134"/>
      <c r="AA95" s="134"/>
      <c r="AB95" s="134"/>
    </row>
    <row r="96" spans="1:28" ht="23.25" thickBot="1" x14ac:dyDescent="0.3">
      <c r="A96" s="270" t="s">
        <v>251</v>
      </c>
      <c r="B96" s="293"/>
      <c r="C96" s="293"/>
      <c r="D96" s="294" t="s">
        <v>206</v>
      </c>
      <c r="F96" s="269" t="s">
        <v>983</v>
      </c>
      <c r="G96" s="269" t="s">
        <v>983</v>
      </c>
      <c r="H96" s="269" t="s">
        <v>983</v>
      </c>
      <c r="I96" s="269" t="s">
        <v>983</v>
      </c>
      <c r="K96" s="63" t="s">
        <v>983</v>
      </c>
      <c r="L96" s="63" t="s">
        <v>983</v>
      </c>
      <c r="M96" s="63" t="s">
        <v>983</v>
      </c>
      <c r="N96" s="63" t="s">
        <v>983</v>
      </c>
      <c r="P96" s="269">
        <v>1</v>
      </c>
      <c r="Q96" s="269">
        <v>100</v>
      </c>
      <c r="R96" s="269">
        <v>1</v>
      </c>
      <c r="S96" s="269">
        <v>100</v>
      </c>
      <c r="U96" s="134"/>
      <c r="V96" s="134"/>
      <c r="W96" s="134"/>
      <c r="X96" s="134"/>
      <c r="Y96" s="134"/>
      <c r="Z96" s="134"/>
      <c r="AA96" s="134"/>
      <c r="AB96" s="134"/>
    </row>
    <row r="97" spans="3:28" x14ac:dyDescent="0.25">
      <c r="C97" s="262"/>
      <c r="U97" s="134"/>
      <c r="V97" s="134"/>
      <c r="W97" s="134"/>
      <c r="X97" s="134"/>
      <c r="Y97" s="134"/>
      <c r="Z97" s="134"/>
      <c r="AA97" s="134"/>
      <c r="AB97" s="134"/>
    </row>
    <row r="98" spans="3:28" x14ac:dyDescent="0.25">
      <c r="C98" s="262"/>
      <c r="U98" s="134"/>
      <c r="V98" s="134"/>
      <c r="W98" s="134"/>
      <c r="X98" s="134"/>
      <c r="Y98" s="134"/>
      <c r="Z98" s="134"/>
      <c r="AA98" s="134"/>
      <c r="AB98" s="134"/>
    </row>
    <row r="99" spans="3:28" x14ac:dyDescent="0.25">
      <c r="C99" s="262"/>
      <c r="U99" s="134"/>
      <c r="V99" s="134"/>
      <c r="W99" s="134"/>
      <c r="X99" s="134"/>
      <c r="Y99" s="134"/>
      <c r="Z99" s="134"/>
      <c r="AA99" s="134"/>
      <c r="AB99" s="134"/>
    </row>
    <row r="100" spans="3:28" x14ac:dyDescent="0.25">
      <c r="C100" s="262"/>
      <c r="U100" s="134"/>
      <c r="V100" s="134"/>
      <c r="W100" s="134"/>
      <c r="X100" s="134"/>
      <c r="Y100" s="134"/>
      <c r="Z100" s="134"/>
      <c r="AA100" s="134"/>
      <c r="AB100" s="134"/>
    </row>
    <row r="101" spans="3:28" x14ac:dyDescent="0.25">
      <c r="C101" s="262"/>
      <c r="U101" s="134"/>
      <c r="V101" s="134"/>
      <c r="W101" s="134"/>
      <c r="X101" s="134"/>
      <c r="Y101" s="134"/>
      <c r="Z101" s="134"/>
      <c r="AA101" s="134"/>
      <c r="AB101" s="134"/>
    </row>
    <row r="102" spans="3:28" x14ac:dyDescent="0.25">
      <c r="C102" s="262"/>
      <c r="U102" s="134"/>
      <c r="V102" s="134"/>
      <c r="W102" s="134"/>
      <c r="X102" s="134"/>
      <c r="Y102" s="134"/>
      <c r="Z102" s="134"/>
      <c r="AA102" s="134"/>
      <c r="AB102" s="134"/>
    </row>
    <row r="103" spans="3:28" x14ac:dyDescent="0.25">
      <c r="C103" s="262"/>
      <c r="U103" s="134"/>
      <c r="V103" s="134"/>
      <c r="W103" s="134"/>
      <c r="X103" s="134"/>
      <c r="Y103" s="134"/>
      <c r="Z103" s="134"/>
      <c r="AA103" s="134"/>
      <c r="AB103" s="134"/>
    </row>
    <row r="104" spans="3:28" x14ac:dyDescent="0.25">
      <c r="C104" s="262"/>
      <c r="U104" s="134"/>
      <c r="V104" s="134"/>
      <c r="W104" s="134"/>
      <c r="X104" s="134"/>
      <c r="Y104" s="134"/>
      <c r="Z104" s="134"/>
      <c r="AA104" s="134"/>
      <c r="AB104" s="134"/>
    </row>
    <row r="105" spans="3:28" x14ac:dyDescent="0.25">
      <c r="C105" s="262"/>
      <c r="U105" s="134"/>
      <c r="V105" s="134"/>
      <c r="W105" s="134"/>
      <c r="X105" s="134"/>
      <c r="Y105" s="134"/>
      <c r="Z105" s="134"/>
      <c r="AA105" s="134"/>
      <c r="AB105" s="134"/>
    </row>
    <row r="106" spans="3:28" x14ac:dyDescent="0.25">
      <c r="C106" s="262"/>
      <c r="U106" s="134"/>
      <c r="V106" s="134"/>
      <c r="W106" s="134"/>
      <c r="X106" s="134"/>
      <c r="Y106" s="134"/>
      <c r="Z106" s="134"/>
      <c r="AA106" s="134"/>
      <c r="AB106" s="134"/>
    </row>
    <row r="107" spans="3:28" x14ac:dyDescent="0.25">
      <c r="C107" s="262"/>
      <c r="U107" s="134"/>
      <c r="V107" s="134"/>
      <c r="W107" s="134"/>
      <c r="X107" s="134"/>
      <c r="Y107" s="134"/>
      <c r="Z107" s="134"/>
      <c r="AA107" s="134"/>
      <c r="AB107" s="134"/>
    </row>
    <row r="108" spans="3:28" x14ac:dyDescent="0.25">
      <c r="C108" s="262"/>
      <c r="U108" s="134"/>
      <c r="V108" s="134"/>
      <c r="W108" s="134"/>
      <c r="X108" s="134"/>
      <c r="Y108" s="134"/>
      <c r="Z108" s="134"/>
      <c r="AA108" s="134"/>
      <c r="AB108" s="134"/>
    </row>
    <row r="109" spans="3:28" x14ac:dyDescent="0.25">
      <c r="C109" s="262"/>
      <c r="U109" s="134"/>
      <c r="V109" s="134"/>
      <c r="W109" s="134"/>
      <c r="X109" s="134"/>
      <c r="Y109" s="134"/>
      <c r="Z109" s="134"/>
      <c r="AA109" s="134"/>
      <c r="AB109" s="134"/>
    </row>
    <row r="110" spans="3:28" x14ac:dyDescent="0.25">
      <c r="C110" s="262"/>
      <c r="U110" s="134"/>
      <c r="V110" s="134"/>
      <c r="W110" s="134"/>
      <c r="X110" s="134"/>
      <c r="Y110" s="134"/>
      <c r="Z110" s="134"/>
      <c r="AA110" s="134"/>
      <c r="AB110" s="134"/>
    </row>
    <row r="111" spans="3:28" x14ac:dyDescent="0.25">
      <c r="C111" s="262"/>
      <c r="U111" s="134"/>
      <c r="V111" s="134"/>
      <c r="W111" s="134"/>
      <c r="X111" s="134"/>
      <c r="Y111" s="134"/>
      <c r="Z111" s="134"/>
      <c r="AA111" s="134"/>
      <c r="AB111" s="134"/>
    </row>
    <row r="112" spans="3:28" x14ac:dyDescent="0.25">
      <c r="C112" s="262"/>
      <c r="U112" s="134"/>
      <c r="V112" s="134"/>
      <c r="W112" s="134"/>
      <c r="X112" s="134"/>
      <c r="Y112" s="134"/>
      <c r="Z112" s="134"/>
      <c r="AA112" s="134"/>
      <c r="AB112" s="134"/>
    </row>
    <row r="113" spans="3:28" x14ac:dyDescent="0.25">
      <c r="C113" s="262"/>
      <c r="U113" s="134"/>
      <c r="V113" s="134"/>
      <c r="W113" s="134"/>
      <c r="X113" s="134"/>
      <c r="Y113" s="134"/>
      <c r="Z113" s="134"/>
      <c r="AA113" s="134"/>
      <c r="AB113" s="134"/>
    </row>
    <row r="114" spans="3:28" x14ac:dyDescent="0.25">
      <c r="C114" s="262"/>
      <c r="U114" s="134"/>
      <c r="V114" s="134"/>
      <c r="W114" s="134"/>
      <c r="X114" s="134"/>
      <c r="Y114" s="134"/>
      <c r="Z114" s="134"/>
      <c r="AA114" s="134"/>
      <c r="AB114" s="134"/>
    </row>
    <row r="115" spans="3:28" x14ac:dyDescent="0.25">
      <c r="C115" s="262"/>
      <c r="U115" s="134"/>
      <c r="V115" s="134"/>
      <c r="W115" s="134"/>
      <c r="X115" s="134"/>
      <c r="Y115" s="134"/>
      <c r="Z115" s="134"/>
      <c r="AA115" s="134"/>
      <c r="AB115" s="134"/>
    </row>
    <row r="116" spans="3:28" x14ac:dyDescent="0.25">
      <c r="C116" s="262"/>
      <c r="U116" s="134"/>
      <c r="V116" s="134"/>
      <c r="W116" s="134"/>
      <c r="X116" s="134"/>
      <c r="Y116" s="134"/>
      <c r="Z116" s="134"/>
      <c r="AA116" s="134"/>
      <c r="AB116" s="134"/>
    </row>
    <row r="117" spans="3:28" x14ac:dyDescent="0.25">
      <c r="C117" s="262"/>
      <c r="U117" s="134"/>
      <c r="V117" s="134"/>
      <c r="W117" s="134"/>
      <c r="X117" s="134"/>
      <c r="Y117" s="134"/>
      <c r="Z117" s="134"/>
      <c r="AA117" s="134"/>
      <c r="AB117" s="134"/>
    </row>
    <row r="118" spans="3:28" x14ac:dyDescent="0.25">
      <c r="C118" s="262"/>
      <c r="U118" s="134"/>
      <c r="V118" s="134"/>
      <c r="W118" s="134"/>
      <c r="X118" s="134"/>
      <c r="Y118" s="134"/>
      <c r="Z118" s="134"/>
      <c r="AA118" s="134"/>
      <c r="AB118" s="134"/>
    </row>
    <row r="119" spans="3:28" x14ac:dyDescent="0.25">
      <c r="C119" s="262"/>
      <c r="U119" s="134"/>
      <c r="V119" s="134"/>
      <c r="W119" s="134"/>
      <c r="X119" s="134"/>
      <c r="Y119" s="134"/>
      <c r="Z119" s="134"/>
      <c r="AA119" s="134"/>
      <c r="AB119" s="134"/>
    </row>
    <row r="120" spans="3:28" x14ac:dyDescent="0.25">
      <c r="C120" s="262"/>
      <c r="U120" s="134"/>
      <c r="V120" s="134"/>
      <c r="W120" s="134"/>
      <c r="X120" s="134"/>
      <c r="Y120" s="134"/>
      <c r="Z120" s="134"/>
      <c r="AA120" s="134"/>
      <c r="AB120" s="134"/>
    </row>
    <row r="121" spans="3:28" x14ac:dyDescent="0.25">
      <c r="C121" s="262"/>
      <c r="U121" s="134"/>
      <c r="V121" s="134"/>
      <c r="W121" s="134"/>
      <c r="X121" s="134"/>
      <c r="Y121" s="134"/>
      <c r="Z121" s="134"/>
      <c r="AA121" s="134"/>
      <c r="AB121" s="134"/>
    </row>
    <row r="122" spans="3:28" x14ac:dyDescent="0.25">
      <c r="C122" s="262"/>
      <c r="U122" s="134"/>
      <c r="V122" s="134"/>
      <c r="W122" s="134"/>
      <c r="X122" s="134"/>
      <c r="Y122" s="134"/>
      <c r="Z122" s="134"/>
      <c r="AA122" s="134"/>
      <c r="AB122" s="134"/>
    </row>
    <row r="123" spans="3:28" x14ac:dyDescent="0.25">
      <c r="C123" s="262"/>
      <c r="U123" s="134"/>
      <c r="V123" s="134"/>
      <c r="W123" s="134"/>
      <c r="X123" s="134"/>
      <c r="Y123" s="134"/>
      <c r="Z123" s="134"/>
      <c r="AA123" s="134"/>
      <c r="AB123" s="134"/>
    </row>
    <row r="124" spans="3:28" x14ac:dyDescent="0.25">
      <c r="C124" s="262"/>
      <c r="U124" s="134"/>
      <c r="V124" s="134"/>
      <c r="W124" s="134"/>
      <c r="X124" s="134"/>
      <c r="Y124" s="134"/>
      <c r="Z124" s="134"/>
      <c r="AA124" s="134"/>
      <c r="AB124" s="134"/>
    </row>
    <row r="125" spans="3:28" x14ac:dyDescent="0.25">
      <c r="C125" s="262"/>
      <c r="U125" s="134"/>
      <c r="V125" s="134"/>
      <c r="W125" s="134"/>
      <c r="X125" s="134"/>
      <c r="Y125" s="134"/>
      <c r="Z125" s="134"/>
      <c r="AA125" s="134"/>
      <c r="AB125" s="134"/>
    </row>
    <row r="126" spans="3:28" x14ac:dyDescent="0.25">
      <c r="C126" s="262"/>
    </row>
    <row r="127" spans="3:28" x14ac:dyDescent="0.25">
      <c r="C127" s="262"/>
    </row>
    <row r="128" spans="3:28" x14ac:dyDescent="0.25">
      <c r="C128" s="262"/>
    </row>
    <row r="129" spans="3:3" x14ac:dyDescent="0.25">
      <c r="C129" s="262"/>
    </row>
    <row r="130" spans="3:3" x14ac:dyDescent="0.25">
      <c r="C130" s="262"/>
    </row>
    <row r="131" spans="3:3" x14ac:dyDescent="0.25">
      <c r="C131" s="262"/>
    </row>
    <row r="132" spans="3:3" x14ac:dyDescent="0.25">
      <c r="C132" s="262"/>
    </row>
    <row r="133" spans="3:3" x14ac:dyDescent="0.25">
      <c r="C133" s="262"/>
    </row>
    <row r="134" spans="3:3" x14ac:dyDescent="0.25">
      <c r="C134" s="262"/>
    </row>
    <row r="135" spans="3:3" x14ac:dyDescent="0.25">
      <c r="C135" s="262"/>
    </row>
    <row r="136" spans="3:3" x14ac:dyDescent="0.25">
      <c r="C136" s="262"/>
    </row>
    <row r="137" spans="3:3" x14ac:dyDescent="0.25">
      <c r="C137" s="262"/>
    </row>
    <row r="138" spans="3:3" x14ac:dyDescent="0.25">
      <c r="C138" s="262"/>
    </row>
    <row r="139" spans="3:3" x14ac:dyDescent="0.25">
      <c r="C139" s="262"/>
    </row>
    <row r="140" spans="3:3" x14ac:dyDescent="0.25">
      <c r="C140" s="262"/>
    </row>
    <row r="141" spans="3:3" x14ac:dyDescent="0.25">
      <c r="C141" s="262"/>
    </row>
    <row r="142" spans="3:3" x14ac:dyDescent="0.25">
      <c r="C142" s="262"/>
    </row>
    <row r="143" spans="3:3" x14ac:dyDescent="0.25">
      <c r="C143" s="262"/>
    </row>
    <row r="144" spans="3:3" x14ac:dyDescent="0.25">
      <c r="C144" s="262"/>
    </row>
    <row r="145" spans="3:3" x14ac:dyDescent="0.25">
      <c r="C145" s="262"/>
    </row>
    <row r="146" spans="3:3" x14ac:dyDescent="0.25">
      <c r="C146" s="262"/>
    </row>
    <row r="147" spans="3:3" x14ac:dyDescent="0.25">
      <c r="C147" s="262"/>
    </row>
    <row r="148" spans="3:3" x14ac:dyDescent="0.25">
      <c r="C148" s="262"/>
    </row>
    <row r="149" spans="3:3" x14ac:dyDescent="0.25">
      <c r="C149" s="262"/>
    </row>
    <row r="150" spans="3:3" x14ac:dyDescent="0.25">
      <c r="C150" s="262"/>
    </row>
    <row r="151" spans="3:3" x14ac:dyDescent="0.25">
      <c r="C151" s="262"/>
    </row>
    <row r="152" spans="3:3" x14ac:dyDescent="0.25">
      <c r="C152" s="262"/>
    </row>
    <row r="153" spans="3:3" x14ac:dyDescent="0.25">
      <c r="C153" s="262"/>
    </row>
    <row r="154" spans="3:3" x14ac:dyDescent="0.25">
      <c r="C154" s="262"/>
    </row>
    <row r="155" spans="3:3" x14ac:dyDescent="0.25">
      <c r="C155" s="262"/>
    </row>
    <row r="156" spans="3:3" x14ac:dyDescent="0.25">
      <c r="C156" s="262"/>
    </row>
    <row r="157" spans="3:3" x14ac:dyDescent="0.25">
      <c r="C157" s="262"/>
    </row>
    <row r="158" spans="3:3" x14ac:dyDescent="0.25">
      <c r="C158" s="262"/>
    </row>
    <row r="159" spans="3:3" x14ac:dyDescent="0.25">
      <c r="C159" s="262"/>
    </row>
    <row r="160" spans="3:3" x14ac:dyDescent="0.25">
      <c r="C160" s="262"/>
    </row>
    <row r="161" spans="3:3" x14ac:dyDescent="0.25">
      <c r="C161" s="262"/>
    </row>
    <row r="162" spans="3:3" x14ac:dyDescent="0.25">
      <c r="C162" s="262"/>
    </row>
    <row r="163" spans="3:3" x14ac:dyDescent="0.25">
      <c r="C163" s="262"/>
    </row>
    <row r="164" spans="3:3" x14ac:dyDescent="0.25">
      <c r="C164" s="262"/>
    </row>
    <row r="165" spans="3:3" x14ac:dyDescent="0.25">
      <c r="C165" s="262"/>
    </row>
    <row r="166" spans="3:3" x14ac:dyDescent="0.25">
      <c r="C166" s="262"/>
    </row>
    <row r="167" spans="3:3" x14ac:dyDescent="0.25">
      <c r="C167" s="262"/>
    </row>
    <row r="168" spans="3:3" x14ac:dyDescent="0.25">
      <c r="C168" s="262"/>
    </row>
    <row r="169" spans="3:3" x14ac:dyDescent="0.25">
      <c r="C169" s="262"/>
    </row>
    <row r="170" spans="3:3" x14ac:dyDescent="0.25">
      <c r="C170" s="262"/>
    </row>
    <row r="171" spans="3:3" x14ac:dyDescent="0.25">
      <c r="C171" s="262"/>
    </row>
    <row r="172" spans="3:3" x14ac:dyDescent="0.25">
      <c r="C172" s="262"/>
    </row>
    <row r="173" spans="3:3" x14ac:dyDescent="0.25">
      <c r="C173" s="262"/>
    </row>
    <row r="174" spans="3:3" x14ac:dyDescent="0.25">
      <c r="C174" s="262"/>
    </row>
    <row r="175" spans="3:3" x14ac:dyDescent="0.25">
      <c r="C175" s="262"/>
    </row>
    <row r="176" spans="3:3" x14ac:dyDescent="0.25">
      <c r="C176" s="262"/>
    </row>
    <row r="177" spans="3:3" x14ac:dyDescent="0.25">
      <c r="C177" s="262"/>
    </row>
    <row r="178" spans="3:3" x14ac:dyDescent="0.25">
      <c r="C178" s="262"/>
    </row>
    <row r="179" spans="3:3" x14ac:dyDescent="0.25">
      <c r="C179" s="262"/>
    </row>
    <row r="180" spans="3:3" x14ac:dyDescent="0.25">
      <c r="C180" s="262"/>
    </row>
    <row r="181" spans="3:3" x14ac:dyDescent="0.25">
      <c r="C181" s="262"/>
    </row>
    <row r="182" spans="3:3" x14ac:dyDescent="0.25">
      <c r="C182" s="262"/>
    </row>
    <row r="183" spans="3:3" x14ac:dyDescent="0.25">
      <c r="C183" s="262"/>
    </row>
    <row r="184" spans="3:3" x14ac:dyDescent="0.25">
      <c r="C184" s="262"/>
    </row>
    <row r="185" spans="3:3" x14ac:dyDescent="0.25">
      <c r="C185" s="262"/>
    </row>
    <row r="186" spans="3:3" x14ac:dyDescent="0.25">
      <c r="C186" s="262"/>
    </row>
    <row r="187" spans="3:3" x14ac:dyDescent="0.25">
      <c r="C187" s="262"/>
    </row>
    <row r="188" spans="3:3" x14ac:dyDescent="0.25">
      <c r="C188" s="262"/>
    </row>
    <row r="189" spans="3:3" x14ac:dyDescent="0.25">
      <c r="C189" s="262"/>
    </row>
    <row r="190" spans="3:3" x14ac:dyDescent="0.25">
      <c r="C190" s="262"/>
    </row>
    <row r="191" spans="3:3" x14ac:dyDescent="0.25">
      <c r="C191" s="262"/>
    </row>
    <row r="192" spans="3:3" x14ac:dyDescent="0.25">
      <c r="C192" s="262"/>
    </row>
    <row r="193" spans="3:3" x14ac:dyDescent="0.25">
      <c r="C193" s="262"/>
    </row>
    <row r="194" spans="3:3" x14ac:dyDescent="0.25">
      <c r="C194" s="262"/>
    </row>
    <row r="195" spans="3:3" x14ac:dyDescent="0.25">
      <c r="C195" s="262"/>
    </row>
    <row r="196" spans="3:3" x14ac:dyDescent="0.25">
      <c r="C196" s="262"/>
    </row>
    <row r="197" spans="3:3" x14ac:dyDescent="0.25">
      <c r="C197" s="262"/>
    </row>
    <row r="198" spans="3:3" x14ac:dyDescent="0.25">
      <c r="C198" s="262"/>
    </row>
    <row r="199" spans="3:3" x14ac:dyDescent="0.25">
      <c r="C199" s="262"/>
    </row>
    <row r="200" spans="3:3" x14ac:dyDescent="0.25">
      <c r="C200" s="262"/>
    </row>
    <row r="201" spans="3:3" x14ac:dyDescent="0.25">
      <c r="C201" s="262"/>
    </row>
    <row r="202" spans="3:3" x14ac:dyDescent="0.25">
      <c r="C202" s="262"/>
    </row>
    <row r="203" spans="3:3" x14ac:dyDescent="0.25">
      <c r="C203" s="262"/>
    </row>
    <row r="204" spans="3:3" x14ac:dyDescent="0.25">
      <c r="C204" s="262"/>
    </row>
    <row r="205" spans="3:3" x14ac:dyDescent="0.25">
      <c r="C205" s="262"/>
    </row>
    <row r="206" spans="3:3" x14ac:dyDescent="0.25">
      <c r="C206" s="262"/>
    </row>
    <row r="207" spans="3:3" x14ac:dyDescent="0.25">
      <c r="C207" s="262"/>
    </row>
    <row r="208" spans="3:3" x14ac:dyDescent="0.25">
      <c r="C208" s="262"/>
    </row>
    <row r="209" spans="3:3" x14ac:dyDescent="0.25">
      <c r="C209" s="262"/>
    </row>
    <row r="210" spans="3:3" x14ac:dyDescent="0.25">
      <c r="C210" s="262"/>
    </row>
    <row r="211" spans="3:3" x14ac:dyDescent="0.25">
      <c r="C211" s="262"/>
    </row>
    <row r="212" spans="3:3" x14ac:dyDescent="0.25">
      <c r="C212" s="262"/>
    </row>
    <row r="213" spans="3:3" x14ac:dyDescent="0.25">
      <c r="C213" s="262"/>
    </row>
    <row r="214" spans="3:3" x14ac:dyDescent="0.25">
      <c r="C214" s="262"/>
    </row>
    <row r="215" spans="3:3" x14ac:dyDescent="0.25">
      <c r="C215" s="262"/>
    </row>
    <row r="216" spans="3:3" x14ac:dyDescent="0.25">
      <c r="C216" s="262"/>
    </row>
    <row r="217" spans="3:3" x14ac:dyDescent="0.25">
      <c r="C217" s="262"/>
    </row>
    <row r="218" spans="3:3" x14ac:dyDescent="0.25">
      <c r="C218" s="262"/>
    </row>
    <row r="219" spans="3:3" x14ac:dyDescent="0.25">
      <c r="C219" s="262"/>
    </row>
    <row r="220" spans="3:3" x14ac:dyDescent="0.25">
      <c r="C220" s="262"/>
    </row>
    <row r="221" spans="3:3" x14ac:dyDescent="0.25">
      <c r="C221" s="262"/>
    </row>
    <row r="222" spans="3:3" x14ac:dyDescent="0.25">
      <c r="C222" s="262"/>
    </row>
    <row r="223" spans="3:3" x14ac:dyDescent="0.25">
      <c r="C223" s="262"/>
    </row>
    <row r="224" spans="3:3" x14ac:dyDescent="0.25">
      <c r="C224" s="262"/>
    </row>
    <row r="225" spans="3:3" x14ac:dyDescent="0.25">
      <c r="C225" s="262"/>
    </row>
    <row r="226" spans="3:3" x14ac:dyDescent="0.25">
      <c r="C226" s="262"/>
    </row>
    <row r="227" spans="3:3" x14ac:dyDescent="0.25">
      <c r="C227" s="262"/>
    </row>
    <row r="228" spans="3:3" x14ac:dyDescent="0.25">
      <c r="C228" s="262"/>
    </row>
    <row r="229" spans="3:3" x14ac:dyDescent="0.25">
      <c r="C229" s="262"/>
    </row>
    <row r="230" spans="3:3" x14ac:dyDescent="0.25">
      <c r="C230" s="262"/>
    </row>
    <row r="231" spans="3:3" x14ac:dyDescent="0.25">
      <c r="C231" s="262"/>
    </row>
    <row r="232" spans="3:3" x14ac:dyDescent="0.25">
      <c r="C232" s="262"/>
    </row>
    <row r="233" spans="3:3" x14ac:dyDescent="0.25">
      <c r="C233" s="262"/>
    </row>
    <row r="234" spans="3:3" x14ac:dyDescent="0.25">
      <c r="C234" s="262"/>
    </row>
    <row r="235" spans="3:3" x14ac:dyDescent="0.25">
      <c r="C235" s="262"/>
    </row>
    <row r="236" spans="3:3" x14ac:dyDescent="0.25">
      <c r="C236" s="262"/>
    </row>
    <row r="237" spans="3:3" x14ac:dyDescent="0.25">
      <c r="C237" s="262"/>
    </row>
    <row r="238" spans="3:3" x14ac:dyDescent="0.25">
      <c r="C238" s="262"/>
    </row>
    <row r="239" spans="3:3" x14ac:dyDescent="0.25">
      <c r="C239" s="262"/>
    </row>
    <row r="240" spans="3:3" x14ac:dyDescent="0.25">
      <c r="C240" s="262"/>
    </row>
    <row r="241" spans="3:3" x14ac:dyDescent="0.25">
      <c r="C241" s="262"/>
    </row>
    <row r="242" spans="3:3" x14ac:dyDescent="0.25">
      <c r="C242" s="262"/>
    </row>
    <row r="243" spans="3:3" x14ac:dyDescent="0.25">
      <c r="C243" s="262"/>
    </row>
    <row r="244" spans="3:3" x14ac:dyDescent="0.25">
      <c r="C244" s="262"/>
    </row>
    <row r="245" spans="3:3" x14ac:dyDescent="0.25">
      <c r="C245" s="262"/>
    </row>
    <row r="246" spans="3:3" x14ac:dyDescent="0.25">
      <c r="C246" s="262"/>
    </row>
    <row r="247" spans="3:3" x14ac:dyDescent="0.25">
      <c r="C247" s="262"/>
    </row>
    <row r="248" spans="3:3" x14ac:dyDescent="0.25">
      <c r="C248" s="262"/>
    </row>
    <row r="249" spans="3:3" x14ac:dyDescent="0.25">
      <c r="C249" s="262"/>
    </row>
    <row r="250" spans="3:3" x14ac:dyDescent="0.25">
      <c r="C250" s="262"/>
    </row>
    <row r="251" spans="3:3" x14ac:dyDescent="0.25">
      <c r="C251" s="262"/>
    </row>
    <row r="252" spans="3:3" x14ac:dyDescent="0.25">
      <c r="C252" s="262"/>
    </row>
    <row r="253" spans="3:3" x14ac:dyDescent="0.25">
      <c r="C253" s="262"/>
    </row>
    <row r="254" spans="3:3" x14ac:dyDescent="0.25">
      <c r="C254" s="262"/>
    </row>
    <row r="255" spans="3:3" x14ac:dyDescent="0.25">
      <c r="C255" s="262"/>
    </row>
    <row r="256" spans="3:3" x14ac:dyDescent="0.25">
      <c r="C256" s="262"/>
    </row>
    <row r="257" spans="3:3" x14ac:dyDescent="0.25">
      <c r="C257" s="262"/>
    </row>
    <row r="258" spans="3:3" x14ac:dyDescent="0.25">
      <c r="C258" s="262"/>
    </row>
    <row r="259" spans="3:3" x14ac:dyDescent="0.25">
      <c r="C259" s="262"/>
    </row>
    <row r="260" spans="3:3" x14ac:dyDescent="0.25">
      <c r="C260" s="262"/>
    </row>
    <row r="261" spans="3:3" x14ac:dyDescent="0.25">
      <c r="C261" s="262"/>
    </row>
    <row r="262" spans="3:3" x14ac:dyDescent="0.25">
      <c r="C262" s="262"/>
    </row>
    <row r="263" spans="3:3" x14ac:dyDescent="0.25">
      <c r="C263" s="262"/>
    </row>
    <row r="264" spans="3:3" x14ac:dyDescent="0.25">
      <c r="C264" s="262"/>
    </row>
    <row r="265" spans="3:3" x14ac:dyDescent="0.25">
      <c r="C265" s="262"/>
    </row>
    <row r="266" spans="3:3" x14ac:dyDescent="0.25">
      <c r="C266" s="262"/>
    </row>
    <row r="267" spans="3:3" x14ac:dyDescent="0.25">
      <c r="C267" s="262"/>
    </row>
    <row r="268" spans="3:3" x14ac:dyDescent="0.25">
      <c r="C268" s="262"/>
    </row>
    <row r="269" spans="3:3" x14ac:dyDescent="0.25">
      <c r="C269" s="262"/>
    </row>
    <row r="270" spans="3:3" x14ac:dyDescent="0.25">
      <c r="C270" s="262"/>
    </row>
    <row r="271" spans="3:3" x14ac:dyDescent="0.25">
      <c r="C271" s="262"/>
    </row>
    <row r="272" spans="3:3" x14ac:dyDescent="0.25">
      <c r="C272" s="262"/>
    </row>
    <row r="273" spans="3:3" x14ac:dyDescent="0.25">
      <c r="C273" s="262"/>
    </row>
    <row r="274" spans="3:3" x14ac:dyDescent="0.25">
      <c r="C274" s="262"/>
    </row>
    <row r="275" spans="3:3" x14ac:dyDescent="0.25">
      <c r="C275" s="262"/>
    </row>
    <row r="276" spans="3:3" x14ac:dyDescent="0.25">
      <c r="C276" s="262"/>
    </row>
    <row r="277" spans="3:3" x14ac:dyDescent="0.25">
      <c r="C277" s="262"/>
    </row>
    <row r="278" spans="3:3" x14ac:dyDescent="0.25">
      <c r="C278" s="262"/>
    </row>
    <row r="279" spans="3:3" x14ac:dyDescent="0.25">
      <c r="C279" s="262"/>
    </row>
  </sheetData>
  <mergeCells count="35">
    <mergeCell ref="P1:S1"/>
    <mergeCell ref="P75:P76"/>
    <mergeCell ref="Q75:Q76"/>
    <mergeCell ref="R75:R76"/>
    <mergeCell ref="S75:S76"/>
    <mergeCell ref="AB2:AB3"/>
    <mergeCell ref="V3:W3"/>
    <mergeCell ref="P2:S2"/>
    <mergeCell ref="P3:Q3"/>
    <mergeCell ref="R3:S3"/>
    <mergeCell ref="U1:Z1"/>
    <mergeCell ref="AA2:AA3"/>
    <mergeCell ref="A77:A79"/>
    <mergeCell ref="A86:A89"/>
    <mergeCell ref="K1:N1"/>
    <mergeCell ref="K2:N2"/>
    <mergeCell ref="K3:L3"/>
    <mergeCell ref="M3:N3"/>
    <mergeCell ref="A75:A76"/>
    <mergeCell ref="D75:D76"/>
    <mergeCell ref="D2:D4"/>
    <mergeCell ref="A52:A57"/>
    <mergeCell ref="A58:A67"/>
    <mergeCell ref="A68:A74"/>
    <mergeCell ref="F2:I2"/>
    <mergeCell ref="F3:I3"/>
    <mergeCell ref="C2:C4"/>
    <mergeCell ref="A7:A14"/>
    <mergeCell ref="A36:A39"/>
    <mergeCell ref="A32:A35"/>
    <mergeCell ref="A43:A44"/>
    <mergeCell ref="A2:A4"/>
    <mergeCell ref="B2:B4"/>
    <mergeCell ref="A20:A21"/>
    <mergeCell ref="A24:A29"/>
  </mergeCells>
  <pageMargins left="0.70866141732283472" right="0.70866141732283472" top="0.74803149606299213" bottom="0.74803149606299213" header="0.31496062992125984" footer="0.31496062992125984"/>
  <pageSetup scale="75" orientation="landscape" r:id="rId1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3"/>
  <sheetViews>
    <sheetView topLeftCell="A5" workbookViewId="0">
      <selection activeCell="A5" sqref="A5:A8"/>
    </sheetView>
  </sheetViews>
  <sheetFormatPr baseColWidth="10" defaultRowHeight="15" x14ac:dyDescent="0.25"/>
  <cols>
    <col min="1" max="1" width="40.42578125" customWidth="1"/>
    <col min="2" max="17" width="0" hidden="1" customWidth="1"/>
    <col min="22" max="22" width="36.7109375" hidden="1" customWidth="1"/>
    <col min="24" max="39" width="0" hidden="1" customWidth="1"/>
    <col min="49" max="49" width="10.140625" customWidth="1"/>
    <col min="50" max="50" width="12.140625" bestFit="1" customWidth="1"/>
    <col min="51" max="51" width="11.28515625" customWidth="1"/>
    <col min="52" max="52" width="12.140625" customWidth="1"/>
    <col min="53" max="53" width="26" customWidth="1"/>
    <col min="54" max="54" width="18.28515625" customWidth="1"/>
    <col min="55" max="55" width="29.28515625" customWidth="1"/>
    <col min="56" max="56" width="44.85546875" customWidth="1"/>
    <col min="57" max="57" width="43.28515625" customWidth="1"/>
  </cols>
  <sheetData>
    <row r="1" spans="1:57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57" ht="18" x14ac:dyDescent="0.25">
      <c r="A2" s="124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57" ht="15.75" thickBot="1" x14ac:dyDescent="0.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X3" s="450">
        <v>2018</v>
      </c>
      <c r="Y3" s="450"/>
      <c r="Z3" s="450"/>
      <c r="AS3" s="450">
        <v>2019</v>
      </c>
      <c r="AT3" s="450"/>
    </row>
    <row r="4" spans="1:57" ht="15.75" thickBot="1" x14ac:dyDescent="0.3">
      <c r="A4" s="9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X4" s="450"/>
      <c r="Y4" s="450"/>
      <c r="Z4" s="450"/>
      <c r="AS4" s="450"/>
      <c r="AT4" s="450"/>
    </row>
    <row r="5" spans="1:57" s="7" customFormat="1" ht="15" customHeight="1" thickBot="1" x14ac:dyDescent="0.3">
      <c r="A5" s="415" t="s">
        <v>1</v>
      </c>
      <c r="B5" s="406" t="s">
        <v>20</v>
      </c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8"/>
      <c r="R5" s="409" t="s">
        <v>21</v>
      </c>
      <c r="S5" s="410"/>
      <c r="T5" s="410"/>
      <c r="U5" s="410"/>
      <c r="V5" s="387" t="s">
        <v>22</v>
      </c>
      <c r="AX5"/>
      <c r="AY5"/>
      <c r="AZ5"/>
      <c r="BA5"/>
      <c r="BB5"/>
      <c r="BC5"/>
      <c r="BD5"/>
      <c r="BE5"/>
    </row>
    <row r="6" spans="1:57" s="7" customFormat="1" ht="15.75" customHeight="1" thickBot="1" x14ac:dyDescent="0.3">
      <c r="A6" s="390"/>
      <c r="B6" s="385" t="s">
        <v>23</v>
      </c>
      <c r="C6" s="386"/>
      <c r="D6" s="386"/>
      <c r="E6" s="386"/>
      <c r="F6" s="375" t="s">
        <v>24</v>
      </c>
      <c r="G6" s="375"/>
      <c r="H6" s="375"/>
      <c r="I6" s="375"/>
      <c r="J6" s="376" t="s">
        <v>25</v>
      </c>
      <c r="K6" s="376"/>
      <c r="L6" s="376"/>
      <c r="M6" s="376"/>
      <c r="N6" s="376" t="s">
        <v>26</v>
      </c>
      <c r="O6" s="376"/>
      <c r="P6" s="376"/>
      <c r="Q6" s="377"/>
      <c r="R6" s="378" t="s">
        <v>11</v>
      </c>
      <c r="S6" s="379"/>
      <c r="T6" s="379"/>
      <c r="U6" s="379"/>
      <c r="V6" s="388"/>
      <c r="X6" s="385" t="s">
        <v>23</v>
      </c>
      <c r="Y6" s="386"/>
      <c r="Z6" s="386"/>
      <c r="AA6" s="386"/>
      <c r="AB6" s="375" t="s">
        <v>24</v>
      </c>
      <c r="AC6" s="375"/>
      <c r="AD6" s="375"/>
      <c r="AE6" s="375"/>
      <c r="AF6" s="376" t="s">
        <v>25</v>
      </c>
      <c r="AG6" s="376"/>
      <c r="AH6" s="376"/>
      <c r="AI6" s="376"/>
      <c r="AJ6" s="376" t="s">
        <v>26</v>
      </c>
      <c r="AK6" s="376"/>
      <c r="AL6" s="376"/>
      <c r="AM6" s="377"/>
      <c r="AN6" s="378" t="s">
        <v>11</v>
      </c>
      <c r="AO6" s="379"/>
      <c r="AP6" s="379"/>
      <c r="AQ6" s="379"/>
      <c r="AS6" s="385" t="s">
        <v>23</v>
      </c>
      <c r="AT6" s="386"/>
      <c r="AU6" s="386"/>
      <c r="AV6" s="386"/>
      <c r="AX6" s="438" t="s">
        <v>252</v>
      </c>
      <c r="AY6" s="439"/>
      <c r="AZ6" s="439"/>
      <c r="BA6" s="439"/>
      <c r="BB6" s="439"/>
      <c r="BC6" s="439"/>
      <c r="BD6" s="440" t="s">
        <v>253</v>
      </c>
      <c r="BE6" s="440" t="s">
        <v>254</v>
      </c>
    </row>
    <row r="7" spans="1:57" s="7" customFormat="1" ht="15" customHeight="1" x14ac:dyDescent="0.25">
      <c r="A7" s="390"/>
      <c r="B7" s="381" t="s">
        <v>29</v>
      </c>
      <c r="C7" s="381"/>
      <c r="D7" s="381" t="s">
        <v>28</v>
      </c>
      <c r="E7" s="381"/>
      <c r="F7" s="381" t="s">
        <v>29</v>
      </c>
      <c r="G7" s="381"/>
      <c r="H7" s="381" t="s">
        <v>28</v>
      </c>
      <c r="I7" s="381"/>
      <c r="J7" s="381" t="s">
        <v>29</v>
      </c>
      <c r="K7" s="381"/>
      <c r="L7" s="381" t="s">
        <v>28</v>
      </c>
      <c r="M7" s="381"/>
      <c r="N7" s="381" t="s">
        <v>29</v>
      </c>
      <c r="O7" s="381"/>
      <c r="P7" s="381" t="s">
        <v>28</v>
      </c>
      <c r="Q7" s="381"/>
      <c r="R7" s="380" t="s">
        <v>29</v>
      </c>
      <c r="S7" s="380"/>
      <c r="T7" s="380" t="s">
        <v>28</v>
      </c>
      <c r="U7" s="380"/>
      <c r="V7" s="388"/>
      <c r="X7" s="381" t="s">
        <v>29</v>
      </c>
      <c r="Y7" s="381"/>
      <c r="Z7" s="381" t="s">
        <v>28</v>
      </c>
      <c r="AA7" s="381"/>
      <c r="AB7" s="381" t="s">
        <v>29</v>
      </c>
      <c r="AC7" s="381"/>
      <c r="AD7" s="381" t="s">
        <v>28</v>
      </c>
      <c r="AE7" s="381"/>
      <c r="AF7" s="381" t="s">
        <v>29</v>
      </c>
      <c r="AG7" s="381"/>
      <c r="AH7" s="381" t="s">
        <v>28</v>
      </c>
      <c r="AI7" s="381"/>
      <c r="AJ7" s="381" t="s">
        <v>29</v>
      </c>
      <c r="AK7" s="381"/>
      <c r="AL7" s="381" t="s">
        <v>28</v>
      </c>
      <c r="AM7" s="381"/>
      <c r="AN7" s="380" t="s">
        <v>29</v>
      </c>
      <c r="AO7" s="380"/>
      <c r="AP7" s="380" t="s">
        <v>28</v>
      </c>
      <c r="AQ7" s="380"/>
      <c r="AS7" s="381" t="s">
        <v>29</v>
      </c>
      <c r="AT7" s="381"/>
      <c r="AU7" s="381" t="s">
        <v>28</v>
      </c>
      <c r="AV7" s="381"/>
      <c r="AX7" s="126" t="s">
        <v>255</v>
      </c>
      <c r="AY7" s="445" t="s">
        <v>256</v>
      </c>
      <c r="AZ7" s="445"/>
      <c r="BA7" s="127" t="s">
        <v>257</v>
      </c>
      <c r="BB7" s="128" t="s">
        <v>258</v>
      </c>
      <c r="BC7" s="128" t="s">
        <v>259</v>
      </c>
      <c r="BD7" s="441"/>
      <c r="BE7" s="441"/>
    </row>
    <row r="8" spans="1:57" s="7" customFormat="1" ht="51" customHeight="1" thickBot="1" x14ac:dyDescent="0.3">
      <c r="A8" s="391"/>
      <c r="B8" s="125" t="s">
        <v>17</v>
      </c>
      <c r="C8" s="125" t="s">
        <v>18</v>
      </c>
      <c r="D8" s="125" t="s">
        <v>260</v>
      </c>
      <c r="E8" s="125" t="s">
        <v>27</v>
      </c>
      <c r="F8" s="125" t="s">
        <v>17</v>
      </c>
      <c r="G8" s="125" t="s">
        <v>18</v>
      </c>
      <c r="H8" s="125" t="s">
        <v>260</v>
      </c>
      <c r="I8" s="125" t="s">
        <v>27</v>
      </c>
      <c r="J8" s="125" t="s">
        <v>17</v>
      </c>
      <c r="K8" s="125" t="s">
        <v>18</v>
      </c>
      <c r="L8" s="125" t="s">
        <v>260</v>
      </c>
      <c r="M8" s="125" t="s">
        <v>27</v>
      </c>
      <c r="N8" s="125" t="s">
        <v>17</v>
      </c>
      <c r="O8" s="125" t="s">
        <v>18</v>
      </c>
      <c r="P8" s="125" t="s">
        <v>260</v>
      </c>
      <c r="Q8" s="125" t="s">
        <v>27</v>
      </c>
      <c r="R8" s="125" t="s">
        <v>17</v>
      </c>
      <c r="S8" s="125" t="s">
        <v>18</v>
      </c>
      <c r="T8" s="125" t="s">
        <v>260</v>
      </c>
      <c r="U8" s="125" t="s">
        <v>27</v>
      </c>
      <c r="V8" s="389"/>
      <c r="X8" s="125" t="s">
        <v>17</v>
      </c>
      <c r="Y8" s="125" t="s">
        <v>18</v>
      </c>
      <c r="Z8" s="125" t="s">
        <v>260</v>
      </c>
      <c r="AA8" s="125" t="s">
        <v>27</v>
      </c>
      <c r="AB8" s="125" t="s">
        <v>17</v>
      </c>
      <c r="AC8" s="125" t="s">
        <v>18</v>
      </c>
      <c r="AD8" s="125" t="s">
        <v>260</v>
      </c>
      <c r="AE8" s="125" t="s">
        <v>27</v>
      </c>
      <c r="AF8" s="125" t="s">
        <v>17</v>
      </c>
      <c r="AG8" s="125" t="s">
        <v>18</v>
      </c>
      <c r="AH8" s="125" t="s">
        <v>260</v>
      </c>
      <c r="AI8" s="125" t="s">
        <v>27</v>
      </c>
      <c r="AJ8" s="125" t="s">
        <v>17</v>
      </c>
      <c r="AK8" s="125" t="s">
        <v>18</v>
      </c>
      <c r="AL8" s="125" t="s">
        <v>260</v>
      </c>
      <c r="AM8" s="125" t="s">
        <v>27</v>
      </c>
      <c r="AN8" s="125" t="s">
        <v>17</v>
      </c>
      <c r="AO8" s="125" t="s">
        <v>18</v>
      </c>
      <c r="AP8" s="125" t="s">
        <v>260</v>
      </c>
      <c r="AQ8" s="125" t="s">
        <v>27</v>
      </c>
      <c r="AS8" s="125" t="s">
        <v>17</v>
      </c>
      <c r="AT8" s="125" t="s">
        <v>18</v>
      </c>
      <c r="AU8" s="125" t="s">
        <v>260</v>
      </c>
      <c r="AV8" s="125" t="s">
        <v>27</v>
      </c>
      <c r="AX8" s="129" t="s">
        <v>17</v>
      </c>
      <c r="AY8" s="130" t="s">
        <v>17</v>
      </c>
      <c r="AZ8" s="130" t="s">
        <v>18</v>
      </c>
      <c r="BA8" s="131" t="s">
        <v>261</v>
      </c>
      <c r="BB8" s="131" t="s">
        <v>262</v>
      </c>
      <c r="BC8" s="131" t="s">
        <v>263</v>
      </c>
      <c r="BD8" s="132" t="s">
        <v>264</v>
      </c>
      <c r="BE8" s="132" t="s">
        <v>265</v>
      </c>
    </row>
    <row r="9" spans="1:57" ht="30" x14ac:dyDescent="0.25">
      <c r="A9" s="133" t="s">
        <v>266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5"/>
      <c r="AX9" s="136"/>
      <c r="AY9" s="136"/>
      <c r="AZ9" s="136"/>
      <c r="BA9" s="136"/>
      <c r="BB9" s="136"/>
      <c r="BC9" s="136"/>
      <c r="BD9" s="136"/>
      <c r="BE9" s="136"/>
    </row>
    <row r="10" spans="1:57" ht="30" x14ac:dyDescent="0.25">
      <c r="A10" s="137" t="s">
        <v>267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5"/>
      <c r="AX10" s="134"/>
      <c r="AY10" s="134"/>
      <c r="AZ10" s="134"/>
      <c r="BA10" s="134"/>
      <c r="BB10" s="134"/>
      <c r="BC10" s="134"/>
      <c r="BD10" s="134"/>
      <c r="BE10" s="134"/>
    </row>
    <row r="11" spans="1:57" s="145" customFormat="1" x14ac:dyDescent="0.25">
      <c r="A11" s="138" t="s">
        <v>268</v>
      </c>
      <c r="B11" s="139">
        <v>375</v>
      </c>
      <c r="C11" s="139">
        <v>25</v>
      </c>
      <c r="D11" s="139">
        <v>365</v>
      </c>
      <c r="E11" s="139">
        <v>97.33</v>
      </c>
      <c r="F11" s="139">
        <v>375</v>
      </c>
      <c r="G11" s="139">
        <v>25</v>
      </c>
      <c r="H11" s="140">
        <v>248</v>
      </c>
      <c r="I11" s="141">
        <f t="shared" ref="I11" si="0">(H11*100)/F11</f>
        <v>66.13333333333334</v>
      </c>
      <c r="J11" s="139">
        <v>375</v>
      </c>
      <c r="K11" s="139">
        <v>25</v>
      </c>
      <c r="L11" s="139">
        <v>306</v>
      </c>
      <c r="M11" s="139">
        <v>81.599999999999994</v>
      </c>
      <c r="N11" s="139">
        <v>375</v>
      </c>
      <c r="O11" s="139">
        <v>25</v>
      </c>
      <c r="P11" s="139">
        <v>493</v>
      </c>
      <c r="Q11" s="139">
        <v>131.47</v>
      </c>
      <c r="R11" s="142">
        <f t="shared" ref="R11:U23" si="1">B11+F11+J11+N11</f>
        <v>1500</v>
      </c>
      <c r="S11" s="139">
        <f t="shared" si="1"/>
        <v>100</v>
      </c>
      <c r="T11" s="139">
        <f t="shared" si="1"/>
        <v>1412</v>
      </c>
      <c r="U11" s="143">
        <v>94.13</v>
      </c>
      <c r="V11" s="144"/>
      <c r="X11" s="139">
        <v>300</v>
      </c>
      <c r="Y11" s="146">
        <f>(X11*100)/1200</f>
        <v>25</v>
      </c>
      <c r="Z11" s="139">
        <v>396</v>
      </c>
      <c r="AA11" s="143">
        <f>(Z11*100)/X11</f>
        <v>132</v>
      </c>
      <c r="AB11" s="139">
        <v>300</v>
      </c>
      <c r="AC11" s="143">
        <f>(AB11*100)/1200</f>
        <v>25</v>
      </c>
      <c r="AD11" s="139">
        <v>497</v>
      </c>
      <c r="AE11" s="143">
        <f>(AD11*100)/AB11</f>
        <v>165.66666666666666</v>
      </c>
      <c r="AF11" s="139">
        <v>300</v>
      </c>
      <c r="AG11" s="143">
        <f>(AF11*100)/1200</f>
        <v>25</v>
      </c>
      <c r="AH11" s="139">
        <v>235</v>
      </c>
      <c r="AI11" s="143">
        <f>(AH11*100)/AF11</f>
        <v>78.333333333333329</v>
      </c>
      <c r="AJ11" s="139">
        <v>300</v>
      </c>
      <c r="AK11" s="143">
        <f>(AJ11*100)/1200</f>
        <v>25</v>
      </c>
      <c r="AL11" s="139">
        <v>109</v>
      </c>
      <c r="AM11" s="143">
        <f>(AL11*100)/AJ11</f>
        <v>36.333333333333336</v>
      </c>
      <c r="AN11" s="142">
        <v>1200</v>
      </c>
      <c r="AO11" s="143">
        <f>(Y11+AC11+AG11+AK11)</f>
        <v>100</v>
      </c>
      <c r="AP11" s="139">
        <v>1237</v>
      </c>
      <c r="AQ11" s="147">
        <f>(AP11*100)/AN11</f>
        <v>103.08333333333333</v>
      </c>
      <c r="AS11" s="139">
        <v>300</v>
      </c>
      <c r="AT11" s="146">
        <f>(AS11*100)/1200</f>
        <v>25</v>
      </c>
      <c r="AU11" s="139">
        <v>111</v>
      </c>
      <c r="AV11" s="143">
        <f>(AU11*100)/AS11</f>
        <v>37</v>
      </c>
      <c r="AX11" s="148"/>
      <c r="AY11" s="134"/>
      <c r="AZ11" s="134"/>
      <c r="BA11" s="134"/>
      <c r="BB11" s="134"/>
      <c r="BC11" s="134"/>
      <c r="BD11" s="134"/>
      <c r="BE11" s="134"/>
    </row>
    <row r="12" spans="1:57" s="145" customFormat="1" x14ac:dyDescent="0.25">
      <c r="A12" s="138" t="s">
        <v>269</v>
      </c>
      <c r="B12" s="139" t="s">
        <v>270</v>
      </c>
      <c r="C12" s="139" t="s">
        <v>270</v>
      </c>
      <c r="D12" s="139" t="s">
        <v>270</v>
      </c>
      <c r="E12" s="139" t="s">
        <v>270</v>
      </c>
      <c r="F12" s="139" t="s">
        <v>270</v>
      </c>
      <c r="G12" s="139" t="s">
        <v>270</v>
      </c>
      <c r="H12" s="139" t="s">
        <v>270</v>
      </c>
      <c r="I12" s="139" t="s">
        <v>270</v>
      </c>
      <c r="J12" s="139" t="s">
        <v>270</v>
      </c>
      <c r="K12" s="139" t="s">
        <v>270</v>
      </c>
      <c r="L12" s="139" t="s">
        <v>270</v>
      </c>
      <c r="M12" s="139" t="s">
        <v>270</v>
      </c>
      <c r="N12" s="139" t="s">
        <v>270</v>
      </c>
      <c r="O12" s="139" t="s">
        <v>270</v>
      </c>
      <c r="P12" s="139" t="s">
        <v>270</v>
      </c>
      <c r="Q12" s="139" t="s">
        <v>270</v>
      </c>
      <c r="R12" s="139" t="s">
        <v>270</v>
      </c>
      <c r="S12" s="139" t="s">
        <v>270</v>
      </c>
      <c r="T12" s="139" t="s">
        <v>270</v>
      </c>
      <c r="U12" s="139" t="s">
        <v>270</v>
      </c>
      <c r="V12" s="144"/>
      <c r="X12" s="139">
        <v>42</v>
      </c>
      <c r="Y12" s="146">
        <f>(X12*100)/168</f>
        <v>25</v>
      </c>
      <c r="Z12" s="139">
        <v>43</v>
      </c>
      <c r="AA12" s="143">
        <f>(Z12*100)/X12</f>
        <v>102.38095238095238</v>
      </c>
      <c r="AB12" s="139">
        <v>42</v>
      </c>
      <c r="AC12" s="143">
        <f>(AB12*100)/168</f>
        <v>25</v>
      </c>
      <c r="AD12" s="139">
        <v>35</v>
      </c>
      <c r="AE12" s="143">
        <f t="shared" ref="AE12:AE15" si="2">(AD12*100)/AB12</f>
        <v>83.333333333333329</v>
      </c>
      <c r="AF12" s="139">
        <v>42</v>
      </c>
      <c r="AG12" s="143">
        <f>(AF12*100)/168</f>
        <v>25</v>
      </c>
      <c r="AH12" s="139">
        <v>38</v>
      </c>
      <c r="AI12" s="143">
        <f>(AH12*100)/AF12</f>
        <v>90.476190476190482</v>
      </c>
      <c r="AJ12" s="139">
        <v>42</v>
      </c>
      <c r="AK12" s="143">
        <f>(AJ12*100)/168</f>
        <v>25</v>
      </c>
      <c r="AL12" s="139">
        <v>52</v>
      </c>
      <c r="AM12" s="143">
        <f>(AL12*100)/AJ12</f>
        <v>123.80952380952381</v>
      </c>
      <c r="AN12" s="139">
        <v>168</v>
      </c>
      <c r="AO12" s="143">
        <f>(Y12+AC12+AG12+AK12)</f>
        <v>100</v>
      </c>
      <c r="AP12" s="139">
        <v>165</v>
      </c>
      <c r="AQ12" s="147">
        <f t="shared" ref="AQ12:AQ15" si="3">(AP12*100)/AN12</f>
        <v>98.214285714285708</v>
      </c>
      <c r="AS12" s="139">
        <v>42</v>
      </c>
      <c r="AT12" s="146">
        <f>(AS12*100)/168</f>
        <v>25</v>
      </c>
      <c r="AU12" s="139">
        <v>56</v>
      </c>
      <c r="AV12" s="143">
        <f>(AU12*100)/AS12</f>
        <v>133.33333333333334</v>
      </c>
      <c r="AX12" s="134"/>
      <c r="AY12" s="134"/>
      <c r="AZ12" s="134"/>
      <c r="BA12" s="134"/>
      <c r="BB12" s="134"/>
      <c r="BC12" s="134"/>
      <c r="BD12" s="134"/>
      <c r="BE12" s="134"/>
    </row>
    <row r="13" spans="1:57" s="145" customFormat="1" x14ac:dyDescent="0.25">
      <c r="A13" s="149" t="s">
        <v>271</v>
      </c>
      <c r="B13" s="139">
        <v>8</v>
      </c>
      <c r="C13" s="139">
        <v>26.67</v>
      </c>
      <c r="D13" s="139">
        <v>11</v>
      </c>
      <c r="E13" s="139">
        <v>137.5</v>
      </c>
      <c r="F13" s="139">
        <v>8</v>
      </c>
      <c r="G13" s="139">
        <v>26.67</v>
      </c>
      <c r="H13" s="139">
        <v>12</v>
      </c>
      <c r="I13" s="139">
        <v>150</v>
      </c>
      <c r="J13" s="139">
        <v>7</v>
      </c>
      <c r="K13" s="139">
        <v>23.33</v>
      </c>
      <c r="L13" s="139">
        <v>4</v>
      </c>
      <c r="M13" s="139">
        <v>57.14</v>
      </c>
      <c r="N13" s="139">
        <v>7</v>
      </c>
      <c r="O13" s="139">
        <v>23.33</v>
      </c>
      <c r="P13" s="139">
        <v>13</v>
      </c>
      <c r="Q13" s="139">
        <v>185.71</v>
      </c>
      <c r="R13" s="139">
        <f t="shared" si="1"/>
        <v>30</v>
      </c>
      <c r="S13" s="139">
        <f t="shared" si="1"/>
        <v>100</v>
      </c>
      <c r="T13" s="139">
        <f t="shared" si="1"/>
        <v>40</v>
      </c>
      <c r="U13" s="143">
        <v>133.33000000000001</v>
      </c>
      <c r="V13" s="144"/>
      <c r="X13" s="139">
        <v>21</v>
      </c>
      <c r="Y13" s="150">
        <f>(X13*100)/84</f>
        <v>25</v>
      </c>
      <c r="Z13" s="139">
        <v>15</v>
      </c>
      <c r="AA13" s="143">
        <f t="shared" ref="AA13:AA15" si="4">(Z13*100)/X13</f>
        <v>71.428571428571431</v>
      </c>
      <c r="AB13" s="139">
        <v>21</v>
      </c>
      <c r="AC13" s="143">
        <f>(AB13*100)/84</f>
        <v>25</v>
      </c>
      <c r="AD13" s="139">
        <v>15</v>
      </c>
      <c r="AE13" s="143">
        <f t="shared" si="2"/>
        <v>71.428571428571431</v>
      </c>
      <c r="AF13" s="139">
        <v>21</v>
      </c>
      <c r="AG13" s="143">
        <f>(AF13*100)/84</f>
        <v>25</v>
      </c>
      <c r="AH13" s="139">
        <v>11</v>
      </c>
      <c r="AI13" s="143">
        <f t="shared" ref="AI13:AI15" si="5">(AH13*100)/AF13</f>
        <v>52.38095238095238</v>
      </c>
      <c r="AJ13" s="139">
        <v>21</v>
      </c>
      <c r="AK13" s="143">
        <f>(AJ13*100)/84</f>
        <v>25</v>
      </c>
      <c r="AL13" s="139">
        <v>11</v>
      </c>
      <c r="AM13" s="143">
        <f t="shared" ref="AM13:AM15" si="6">(AL13*100)/AJ13</f>
        <v>52.38095238095238</v>
      </c>
      <c r="AN13" s="139">
        <v>84</v>
      </c>
      <c r="AO13" s="143">
        <f>(Y13+AC13+AG13+AK13)</f>
        <v>100</v>
      </c>
      <c r="AP13" s="139">
        <v>52</v>
      </c>
      <c r="AQ13" s="147">
        <f t="shared" si="3"/>
        <v>61.904761904761905</v>
      </c>
      <c r="AS13" s="139">
        <v>21</v>
      </c>
      <c r="AT13" s="150">
        <f>(AS13*100)/84</f>
        <v>25</v>
      </c>
      <c r="AU13" s="139">
        <v>0</v>
      </c>
      <c r="AV13" s="143">
        <f t="shared" ref="AV13:AV15" si="7">(AU13*100)/AS13</f>
        <v>0</v>
      </c>
      <c r="AX13" s="134"/>
      <c r="AY13" s="134"/>
      <c r="AZ13" s="134"/>
      <c r="BA13" s="134"/>
      <c r="BB13" s="134"/>
      <c r="BC13" s="134"/>
      <c r="BD13" s="134"/>
      <c r="BE13" s="134"/>
    </row>
    <row r="14" spans="1:57" s="145" customFormat="1" x14ac:dyDescent="0.25">
      <c r="A14" s="149" t="s">
        <v>272</v>
      </c>
      <c r="B14" s="139">
        <v>6</v>
      </c>
      <c r="C14" s="139">
        <v>25</v>
      </c>
      <c r="D14" s="139">
        <v>6</v>
      </c>
      <c r="E14" s="139">
        <v>100</v>
      </c>
      <c r="F14" s="139">
        <v>6</v>
      </c>
      <c r="G14" s="139">
        <v>25</v>
      </c>
      <c r="H14" s="139">
        <v>6</v>
      </c>
      <c r="I14" s="139">
        <v>100</v>
      </c>
      <c r="J14" s="139">
        <v>6</v>
      </c>
      <c r="K14" s="139">
        <v>25</v>
      </c>
      <c r="L14" s="139">
        <v>7</v>
      </c>
      <c r="M14" s="139">
        <v>116.67</v>
      </c>
      <c r="N14" s="139">
        <v>6</v>
      </c>
      <c r="O14" s="139">
        <v>25</v>
      </c>
      <c r="P14" s="139">
        <v>6</v>
      </c>
      <c r="Q14" s="139">
        <v>100</v>
      </c>
      <c r="R14" s="139">
        <f t="shared" si="1"/>
        <v>24</v>
      </c>
      <c r="S14" s="139">
        <f t="shared" si="1"/>
        <v>100</v>
      </c>
      <c r="T14" s="139">
        <f t="shared" si="1"/>
        <v>25</v>
      </c>
      <c r="U14" s="143">
        <v>104.16</v>
      </c>
      <c r="V14" s="144"/>
      <c r="X14" s="139">
        <v>6</v>
      </c>
      <c r="Y14" s="150">
        <f>(X14*100)/24</f>
        <v>25</v>
      </c>
      <c r="Z14" s="139">
        <v>5</v>
      </c>
      <c r="AA14" s="143">
        <f t="shared" si="4"/>
        <v>83.333333333333329</v>
      </c>
      <c r="AB14" s="139">
        <v>6</v>
      </c>
      <c r="AC14" s="143">
        <f>(AB14*100)/24</f>
        <v>25</v>
      </c>
      <c r="AD14" s="139">
        <v>6</v>
      </c>
      <c r="AE14" s="143">
        <f t="shared" si="2"/>
        <v>100</v>
      </c>
      <c r="AF14" s="139">
        <v>6</v>
      </c>
      <c r="AG14" s="143">
        <f>(AF14*100)/24</f>
        <v>25</v>
      </c>
      <c r="AH14" s="139">
        <v>6</v>
      </c>
      <c r="AI14" s="143">
        <f t="shared" si="5"/>
        <v>100</v>
      </c>
      <c r="AJ14" s="139">
        <v>6</v>
      </c>
      <c r="AK14" s="143">
        <f>(AJ14*100)/24</f>
        <v>25</v>
      </c>
      <c r="AL14" s="139">
        <v>5</v>
      </c>
      <c r="AM14" s="143">
        <f t="shared" si="6"/>
        <v>83.333333333333329</v>
      </c>
      <c r="AN14" s="139">
        <v>24</v>
      </c>
      <c r="AO14" s="143">
        <f>(Y14+AC14+AG14+AK14)</f>
        <v>100</v>
      </c>
      <c r="AP14" s="139">
        <v>22</v>
      </c>
      <c r="AQ14" s="147">
        <f t="shared" si="3"/>
        <v>91.666666666666671</v>
      </c>
      <c r="AS14" s="139">
        <v>6</v>
      </c>
      <c r="AT14" s="150">
        <f>(AS14*100)/24</f>
        <v>25</v>
      </c>
      <c r="AU14" s="139">
        <v>6</v>
      </c>
      <c r="AV14" s="143">
        <f t="shared" si="7"/>
        <v>100</v>
      </c>
      <c r="AX14" s="134"/>
      <c r="AY14" s="134"/>
      <c r="AZ14" s="134"/>
      <c r="BA14" s="134"/>
      <c r="BB14" s="134"/>
      <c r="BC14" s="134"/>
      <c r="BD14" s="134"/>
      <c r="BE14" s="134"/>
    </row>
    <row r="15" spans="1:57" s="145" customFormat="1" x14ac:dyDescent="0.25">
      <c r="A15" s="151" t="s">
        <v>273</v>
      </c>
      <c r="B15" s="139">
        <v>10</v>
      </c>
      <c r="C15" s="139">
        <v>25</v>
      </c>
      <c r="D15" s="139">
        <v>49</v>
      </c>
      <c r="E15" s="139">
        <v>490</v>
      </c>
      <c r="F15" s="139">
        <v>10</v>
      </c>
      <c r="G15" s="139">
        <v>25</v>
      </c>
      <c r="H15" s="139">
        <v>33</v>
      </c>
      <c r="I15" s="139">
        <v>330</v>
      </c>
      <c r="J15" s="139">
        <v>10</v>
      </c>
      <c r="K15" s="139">
        <v>25</v>
      </c>
      <c r="L15" s="139">
        <v>44</v>
      </c>
      <c r="M15" s="139">
        <v>440</v>
      </c>
      <c r="N15" s="139">
        <v>10</v>
      </c>
      <c r="O15" s="139">
        <v>25</v>
      </c>
      <c r="P15" s="139">
        <v>31</v>
      </c>
      <c r="Q15" s="139">
        <v>310</v>
      </c>
      <c r="R15" s="139">
        <f t="shared" si="1"/>
        <v>40</v>
      </c>
      <c r="S15" s="139">
        <f t="shared" si="1"/>
        <v>100</v>
      </c>
      <c r="T15" s="139">
        <f t="shared" si="1"/>
        <v>157</v>
      </c>
      <c r="U15" s="143">
        <v>392.5</v>
      </c>
      <c r="V15" s="144"/>
      <c r="X15" s="139">
        <v>10</v>
      </c>
      <c r="Y15" s="150">
        <f>(X15*100)/40</f>
        <v>25</v>
      </c>
      <c r="Z15" s="139">
        <v>9</v>
      </c>
      <c r="AA15" s="143">
        <f t="shared" si="4"/>
        <v>90</v>
      </c>
      <c r="AB15" s="139">
        <v>10</v>
      </c>
      <c r="AC15" s="143">
        <f>(AB15*100)/40</f>
        <v>25</v>
      </c>
      <c r="AD15" s="139">
        <v>3</v>
      </c>
      <c r="AE15" s="143">
        <f t="shared" si="2"/>
        <v>30</v>
      </c>
      <c r="AF15" s="139">
        <v>10</v>
      </c>
      <c r="AG15" s="143">
        <f>(AF15*100)/40</f>
        <v>25</v>
      </c>
      <c r="AH15" s="139">
        <v>8</v>
      </c>
      <c r="AI15" s="143">
        <f t="shared" si="5"/>
        <v>80</v>
      </c>
      <c r="AJ15" s="139">
        <v>10</v>
      </c>
      <c r="AK15" s="143">
        <f>(AJ15*100)/40</f>
        <v>25</v>
      </c>
      <c r="AL15" s="139">
        <v>11</v>
      </c>
      <c r="AM15" s="143">
        <f t="shared" si="6"/>
        <v>110</v>
      </c>
      <c r="AN15" s="139">
        <v>40</v>
      </c>
      <c r="AO15" s="143">
        <f t="shared" ref="AO15" si="8">(Y15+AC15+AG15+AK15)</f>
        <v>100</v>
      </c>
      <c r="AP15" s="139">
        <v>31</v>
      </c>
      <c r="AQ15" s="147">
        <f t="shared" si="3"/>
        <v>77.5</v>
      </c>
      <c r="AS15" s="139">
        <v>10</v>
      </c>
      <c r="AT15" s="150">
        <f>(AS15*100)/40</f>
        <v>25</v>
      </c>
      <c r="AU15" s="139">
        <v>10</v>
      </c>
      <c r="AV15" s="143">
        <f t="shared" si="7"/>
        <v>100</v>
      </c>
      <c r="AX15" s="134"/>
      <c r="AY15" s="134"/>
      <c r="AZ15" s="134"/>
      <c r="BA15" s="134"/>
      <c r="BB15" s="134"/>
      <c r="BC15" s="134"/>
      <c r="BD15" s="134"/>
      <c r="BE15" s="134"/>
    </row>
    <row r="16" spans="1:57" s="145" customFormat="1" x14ac:dyDescent="0.25">
      <c r="A16" s="149" t="s">
        <v>274</v>
      </c>
      <c r="B16" s="139">
        <v>0</v>
      </c>
      <c r="C16" s="139">
        <v>0</v>
      </c>
      <c r="D16" s="139">
        <v>0</v>
      </c>
      <c r="E16" s="139">
        <v>0</v>
      </c>
      <c r="F16" s="139">
        <v>0</v>
      </c>
      <c r="G16" s="139">
        <v>0</v>
      </c>
      <c r="H16" s="139">
        <v>0</v>
      </c>
      <c r="I16" s="139">
        <v>0</v>
      </c>
      <c r="J16" s="139">
        <v>1</v>
      </c>
      <c r="K16" s="139">
        <v>100</v>
      </c>
      <c r="L16" s="139">
        <v>0</v>
      </c>
      <c r="M16" s="139">
        <v>0</v>
      </c>
      <c r="N16" s="139">
        <v>0</v>
      </c>
      <c r="O16" s="139">
        <v>0</v>
      </c>
      <c r="P16" s="139">
        <v>0</v>
      </c>
      <c r="Q16" s="139">
        <v>0</v>
      </c>
      <c r="R16" s="139">
        <f t="shared" si="1"/>
        <v>1</v>
      </c>
      <c r="S16" s="139">
        <f t="shared" si="1"/>
        <v>100</v>
      </c>
      <c r="T16" s="139">
        <f t="shared" si="1"/>
        <v>0</v>
      </c>
      <c r="U16" s="143">
        <f t="shared" si="1"/>
        <v>0</v>
      </c>
      <c r="V16" s="144"/>
      <c r="X16" s="145" t="s">
        <v>270</v>
      </c>
      <c r="Y16" s="145" t="s">
        <v>270</v>
      </c>
      <c r="Z16" s="145" t="s">
        <v>270</v>
      </c>
      <c r="AA16" s="145" t="s">
        <v>270</v>
      </c>
      <c r="AB16" s="145" t="s">
        <v>270</v>
      </c>
      <c r="AC16" s="145" t="s">
        <v>270</v>
      </c>
      <c r="AD16" s="145" t="s">
        <v>270</v>
      </c>
      <c r="AE16" s="145" t="s">
        <v>270</v>
      </c>
      <c r="AF16" s="145" t="s">
        <v>270</v>
      </c>
      <c r="AG16" s="145" t="s">
        <v>270</v>
      </c>
      <c r="AH16" s="145" t="s">
        <v>270</v>
      </c>
      <c r="AI16" s="145" t="s">
        <v>270</v>
      </c>
      <c r="AJ16" s="145" t="s">
        <v>270</v>
      </c>
      <c r="AK16" s="145" t="s">
        <v>270</v>
      </c>
      <c r="AL16" s="145" t="s">
        <v>270</v>
      </c>
      <c r="AM16" s="145" t="s">
        <v>270</v>
      </c>
      <c r="AN16" s="145" t="s">
        <v>270</v>
      </c>
      <c r="AO16" s="145" t="s">
        <v>270</v>
      </c>
      <c r="AP16" s="145" t="s">
        <v>270</v>
      </c>
      <c r="AQ16" s="145" t="s">
        <v>270</v>
      </c>
      <c r="AS16" s="145" t="s">
        <v>270</v>
      </c>
      <c r="AT16" s="145" t="s">
        <v>270</v>
      </c>
      <c r="AU16" s="145" t="s">
        <v>270</v>
      </c>
      <c r="AV16" s="145" t="s">
        <v>270</v>
      </c>
      <c r="AX16" s="134"/>
      <c r="AY16" s="134"/>
      <c r="AZ16" s="134"/>
      <c r="BA16" s="134"/>
      <c r="BB16" s="134"/>
      <c r="BC16" s="134"/>
      <c r="BD16" s="134"/>
      <c r="BE16" s="134"/>
    </row>
    <row r="17" spans="1:57" s="145" customFormat="1" ht="30" x14ac:dyDescent="0.25">
      <c r="A17" s="149" t="s">
        <v>275</v>
      </c>
      <c r="B17" s="139">
        <v>0</v>
      </c>
      <c r="C17" s="139">
        <v>0</v>
      </c>
      <c r="D17" s="139">
        <v>0</v>
      </c>
      <c r="E17" s="139">
        <v>0</v>
      </c>
      <c r="F17" s="139">
        <v>0</v>
      </c>
      <c r="G17" s="139">
        <v>0</v>
      </c>
      <c r="H17" s="139">
        <v>0</v>
      </c>
      <c r="I17" s="139">
        <v>0</v>
      </c>
      <c r="J17" s="139">
        <v>0</v>
      </c>
      <c r="K17" s="139">
        <v>0</v>
      </c>
      <c r="L17" s="139">
        <v>0</v>
      </c>
      <c r="M17" s="139">
        <v>0</v>
      </c>
      <c r="N17" s="139">
        <v>1</v>
      </c>
      <c r="O17" s="139">
        <v>100</v>
      </c>
      <c r="P17" s="139">
        <v>0</v>
      </c>
      <c r="Q17" s="139">
        <v>0</v>
      </c>
      <c r="R17" s="139">
        <f t="shared" si="1"/>
        <v>1</v>
      </c>
      <c r="S17" s="139">
        <f t="shared" si="1"/>
        <v>100</v>
      </c>
      <c r="T17" s="139">
        <f t="shared" si="1"/>
        <v>0</v>
      </c>
      <c r="U17" s="143">
        <f t="shared" si="1"/>
        <v>0</v>
      </c>
      <c r="V17" s="144"/>
      <c r="X17" s="145" t="s">
        <v>270</v>
      </c>
      <c r="Y17" s="145" t="s">
        <v>270</v>
      </c>
      <c r="Z17" s="145" t="s">
        <v>270</v>
      </c>
      <c r="AA17" s="145" t="s">
        <v>270</v>
      </c>
      <c r="AB17" s="145" t="s">
        <v>270</v>
      </c>
      <c r="AC17" s="145" t="s">
        <v>270</v>
      </c>
      <c r="AD17" s="145" t="s">
        <v>270</v>
      </c>
      <c r="AE17" s="145" t="s">
        <v>270</v>
      </c>
      <c r="AF17" s="145" t="s">
        <v>270</v>
      </c>
      <c r="AG17" s="145" t="s">
        <v>270</v>
      </c>
      <c r="AH17" s="145" t="s">
        <v>270</v>
      </c>
      <c r="AI17" s="145" t="s">
        <v>270</v>
      </c>
      <c r="AJ17" s="145" t="s">
        <v>270</v>
      </c>
      <c r="AK17" s="145" t="s">
        <v>270</v>
      </c>
      <c r="AL17" s="145" t="s">
        <v>270</v>
      </c>
      <c r="AM17" s="145" t="s">
        <v>270</v>
      </c>
      <c r="AN17" s="145" t="s">
        <v>270</v>
      </c>
      <c r="AO17" s="145" t="s">
        <v>270</v>
      </c>
      <c r="AP17" s="145" t="s">
        <v>270</v>
      </c>
      <c r="AQ17" s="145" t="s">
        <v>270</v>
      </c>
      <c r="AS17" s="145" t="s">
        <v>270</v>
      </c>
      <c r="AT17" s="145" t="s">
        <v>270</v>
      </c>
      <c r="AU17" s="145" t="s">
        <v>270</v>
      </c>
      <c r="AV17" s="145" t="s">
        <v>270</v>
      </c>
      <c r="AX17" s="134"/>
      <c r="AY17" s="134"/>
      <c r="AZ17" s="134"/>
      <c r="BA17" s="134"/>
      <c r="BB17" s="134"/>
      <c r="BC17" s="134"/>
      <c r="BD17" s="134"/>
      <c r="BE17" s="134"/>
    </row>
    <row r="18" spans="1:57" s="145" customFormat="1" ht="30" x14ac:dyDescent="0.25">
      <c r="A18" s="149" t="s">
        <v>276</v>
      </c>
      <c r="B18" s="139">
        <v>7</v>
      </c>
      <c r="C18" s="139">
        <v>23.33</v>
      </c>
      <c r="D18" s="139">
        <v>28</v>
      </c>
      <c r="E18" s="139">
        <v>400</v>
      </c>
      <c r="F18" s="139">
        <v>7</v>
      </c>
      <c r="G18" s="139">
        <v>23.33</v>
      </c>
      <c r="H18" s="139">
        <v>20</v>
      </c>
      <c r="I18" s="139">
        <v>285.70999999999998</v>
      </c>
      <c r="J18" s="139">
        <v>8</v>
      </c>
      <c r="K18" s="139">
        <v>26.67</v>
      </c>
      <c r="L18" s="139">
        <v>30</v>
      </c>
      <c r="M18" s="139">
        <v>375</v>
      </c>
      <c r="N18" s="139">
        <v>8</v>
      </c>
      <c r="O18" s="139">
        <v>26.67</v>
      </c>
      <c r="P18" s="139">
        <v>12</v>
      </c>
      <c r="Q18" s="139">
        <v>150</v>
      </c>
      <c r="R18" s="139">
        <f t="shared" si="1"/>
        <v>30</v>
      </c>
      <c r="S18" s="139">
        <f t="shared" si="1"/>
        <v>100</v>
      </c>
      <c r="T18" s="139">
        <f t="shared" si="1"/>
        <v>90</v>
      </c>
      <c r="U18" s="143">
        <f t="shared" si="1"/>
        <v>1210.71</v>
      </c>
      <c r="V18" s="144"/>
      <c r="X18" s="145" t="s">
        <v>270</v>
      </c>
      <c r="Y18" s="145" t="s">
        <v>270</v>
      </c>
      <c r="Z18" s="145" t="s">
        <v>270</v>
      </c>
      <c r="AA18" s="145" t="s">
        <v>270</v>
      </c>
      <c r="AB18" s="145" t="s">
        <v>270</v>
      </c>
      <c r="AC18" s="145" t="s">
        <v>270</v>
      </c>
      <c r="AD18" s="145" t="s">
        <v>270</v>
      </c>
      <c r="AE18" s="145" t="s">
        <v>270</v>
      </c>
      <c r="AF18" s="145" t="s">
        <v>270</v>
      </c>
      <c r="AG18" s="145" t="s">
        <v>270</v>
      </c>
      <c r="AH18" s="145" t="s">
        <v>270</v>
      </c>
      <c r="AI18" s="145" t="s">
        <v>270</v>
      </c>
      <c r="AJ18" s="145" t="s">
        <v>270</v>
      </c>
      <c r="AK18" s="145" t="s">
        <v>270</v>
      </c>
      <c r="AL18" s="145" t="s">
        <v>270</v>
      </c>
      <c r="AM18" s="145" t="s">
        <v>270</v>
      </c>
      <c r="AN18" s="145" t="s">
        <v>270</v>
      </c>
      <c r="AO18" s="145" t="s">
        <v>270</v>
      </c>
      <c r="AP18" s="145" t="s">
        <v>270</v>
      </c>
      <c r="AQ18" s="145" t="s">
        <v>270</v>
      </c>
      <c r="AS18" s="145" t="s">
        <v>270</v>
      </c>
      <c r="AT18" s="145" t="s">
        <v>270</v>
      </c>
      <c r="AU18" s="145" t="s">
        <v>270</v>
      </c>
      <c r="AV18" s="145" t="s">
        <v>270</v>
      </c>
      <c r="AX18" s="134"/>
      <c r="AY18" s="134"/>
      <c r="AZ18" s="134"/>
      <c r="BA18" s="134"/>
      <c r="BB18" s="134"/>
      <c r="BC18" s="134"/>
      <c r="BD18" s="134"/>
      <c r="BE18" s="134"/>
    </row>
    <row r="19" spans="1:57" s="145" customFormat="1" x14ac:dyDescent="0.25">
      <c r="A19" s="149" t="s">
        <v>277</v>
      </c>
      <c r="B19" s="139">
        <v>7</v>
      </c>
      <c r="C19" s="139">
        <v>23.33</v>
      </c>
      <c r="D19" s="139">
        <v>2</v>
      </c>
      <c r="E19" s="139">
        <v>28.57</v>
      </c>
      <c r="F19" s="139">
        <v>7</v>
      </c>
      <c r="G19" s="139">
        <v>23.33</v>
      </c>
      <c r="H19" s="139">
        <v>25</v>
      </c>
      <c r="I19" s="139">
        <v>357.14</v>
      </c>
      <c r="J19" s="139">
        <v>8</v>
      </c>
      <c r="K19" s="139">
        <v>26.67</v>
      </c>
      <c r="L19" s="139">
        <v>4</v>
      </c>
      <c r="M19" s="139">
        <v>50</v>
      </c>
      <c r="N19" s="139">
        <v>8</v>
      </c>
      <c r="O19" s="139">
        <v>26.67</v>
      </c>
      <c r="P19" s="139">
        <v>3</v>
      </c>
      <c r="Q19" s="139">
        <v>37.5</v>
      </c>
      <c r="R19" s="139">
        <f t="shared" si="1"/>
        <v>30</v>
      </c>
      <c r="S19" s="139">
        <f t="shared" si="1"/>
        <v>100</v>
      </c>
      <c r="T19" s="139">
        <f t="shared" si="1"/>
        <v>34</v>
      </c>
      <c r="U19" s="143">
        <f t="shared" si="1"/>
        <v>473.21</v>
      </c>
      <c r="V19" s="144"/>
      <c r="X19" s="139">
        <v>1</v>
      </c>
      <c r="Y19" s="146">
        <f>(X19*100)/10</f>
        <v>10</v>
      </c>
      <c r="Z19" s="139">
        <v>0</v>
      </c>
      <c r="AA19" s="143">
        <f t="shared" ref="AA19:AA38" si="9">(Z19*100)/X19</f>
        <v>0</v>
      </c>
      <c r="AB19" s="139">
        <v>3</v>
      </c>
      <c r="AC19" s="143">
        <f>(AB19*100)/10</f>
        <v>30</v>
      </c>
      <c r="AD19" s="139">
        <v>1</v>
      </c>
      <c r="AE19" s="143">
        <f t="shared" ref="AE19:AE38" si="10">(AD19*100)/AB19</f>
        <v>33.333333333333336</v>
      </c>
      <c r="AF19" s="139">
        <v>3</v>
      </c>
      <c r="AG19" s="143">
        <f>(AF19*100)/10</f>
        <v>30</v>
      </c>
      <c r="AH19" s="139">
        <v>1</v>
      </c>
      <c r="AI19" s="143">
        <f t="shared" ref="AI19:AI23" si="11">(AH19*100)/AF19</f>
        <v>33.333333333333336</v>
      </c>
      <c r="AJ19" s="139">
        <v>3</v>
      </c>
      <c r="AK19" s="143">
        <f>(AJ19*100)/10</f>
        <v>30</v>
      </c>
      <c r="AL19" s="139">
        <v>1</v>
      </c>
      <c r="AM19" s="143">
        <f t="shared" ref="AM19:AM23" si="12">(AL19*100)/AJ19</f>
        <v>33.333333333333336</v>
      </c>
      <c r="AN19" s="139">
        <v>10</v>
      </c>
      <c r="AO19" s="143">
        <f t="shared" ref="AO19:AO29" si="13">(Y19+AC19+AG19+AK19)</f>
        <v>100</v>
      </c>
      <c r="AP19" s="139">
        <v>3</v>
      </c>
      <c r="AQ19" s="147">
        <f t="shared" ref="AQ19:AQ38" si="14">(AP19*100)/AN19</f>
        <v>30</v>
      </c>
      <c r="AS19" s="145" t="s">
        <v>270</v>
      </c>
      <c r="AT19" s="145" t="s">
        <v>270</v>
      </c>
      <c r="AU19" s="145" t="s">
        <v>270</v>
      </c>
      <c r="AV19" s="145" t="s">
        <v>270</v>
      </c>
      <c r="AX19" s="134"/>
      <c r="AY19" s="134"/>
      <c r="AZ19" s="134"/>
      <c r="BA19" s="134"/>
      <c r="BB19" s="134"/>
      <c r="BC19" s="134"/>
      <c r="BD19" s="134"/>
      <c r="BE19" s="134"/>
    </row>
    <row r="20" spans="1:57" s="145" customFormat="1" ht="30" x14ac:dyDescent="0.25">
      <c r="A20" s="149" t="s">
        <v>278</v>
      </c>
      <c r="B20" s="139">
        <v>5</v>
      </c>
      <c r="C20" s="139">
        <v>25</v>
      </c>
      <c r="D20" s="139">
        <v>4</v>
      </c>
      <c r="E20" s="139">
        <v>80</v>
      </c>
      <c r="F20" s="139">
        <v>5</v>
      </c>
      <c r="G20" s="139">
        <v>25</v>
      </c>
      <c r="H20" s="139">
        <v>0</v>
      </c>
      <c r="I20" s="139">
        <v>0</v>
      </c>
      <c r="J20" s="139">
        <v>5</v>
      </c>
      <c r="K20" s="139">
        <v>25</v>
      </c>
      <c r="L20" s="139">
        <v>3</v>
      </c>
      <c r="M20" s="139">
        <v>60</v>
      </c>
      <c r="N20" s="139">
        <v>5</v>
      </c>
      <c r="O20" s="139">
        <v>25</v>
      </c>
      <c r="P20" s="139">
        <v>2</v>
      </c>
      <c r="Q20" s="139">
        <v>40</v>
      </c>
      <c r="R20" s="139">
        <f t="shared" si="1"/>
        <v>20</v>
      </c>
      <c r="S20" s="139">
        <f t="shared" si="1"/>
        <v>100</v>
      </c>
      <c r="T20" s="139">
        <f t="shared" si="1"/>
        <v>9</v>
      </c>
      <c r="U20" s="143">
        <f t="shared" si="1"/>
        <v>180</v>
      </c>
      <c r="V20" s="144"/>
      <c r="X20" s="139">
        <v>3</v>
      </c>
      <c r="Y20" s="150">
        <f>(X20*100)/12</f>
        <v>25</v>
      </c>
      <c r="Z20" s="139">
        <v>1</v>
      </c>
      <c r="AA20" s="143">
        <f t="shared" si="9"/>
        <v>33.333333333333336</v>
      </c>
      <c r="AB20" s="139">
        <v>3</v>
      </c>
      <c r="AC20" s="143">
        <f>(AB20*100)/12</f>
        <v>25</v>
      </c>
      <c r="AD20" s="139">
        <v>1</v>
      </c>
      <c r="AE20" s="143">
        <f t="shared" si="10"/>
        <v>33.333333333333336</v>
      </c>
      <c r="AF20" s="139">
        <v>3</v>
      </c>
      <c r="AG20" s="143">
        <f>(AF20*100)/12</f>
        <v>25</v>
      </c>
      <c r="AH20" s="139">
        <v>2</v>
      </c>
      <c r="AI20" s="143">
        <f t="shared" si="11"/>
        <v>66.666666666666671</v>
      </c>
      <c r="AJ20" s="139">
        <v>3</v>
      </c>
      <c r="AK20" s="143">
        <f>(AJ20*100)/12</f>
        <v>25</v>
      </c>
      <c r="AL20" s="139">
        <v>0</v>
      </c>
      <c r="AM20" s="143">
        <f t="shared" si="12"/>
        <v>0</v>
      </c>
      <c r="AN20" s="139">
        <v>12</v>
      </c>
      <c r="AO20" s="143">
        <f t="shared" si="13"/>
        <v>100</v>
      </c>
      <c r="AP20" s="139">
        <v>4</v>
      </c>
      <c r="AQ20" s="147">
        <f t="shared" si="14"/>
        <v>33.333333333333336</v>
      </c>
      <c r="AS20" s="152" t="s">
        <v>270</v>
      </c>
      <c r="AT20" s="152" t="s">
        <v>270</v>
      </c>
      <c r="AU20" s="152" t="s">
        <v>270</v>
      </c>
      <c r="AV20" s="152" t="s">
        <v>270</v>
      </c>
      <c r="AX20" s="134"/>
      <c r="AY20" s="134"/>
      <c r="AZ20" s="134"/>
      <c r="BA20" s="134"/>
      <c r="BB20" s="134"/>
      <c r="BC20" s="134"/>
      <c r="BD20" s="134"/>
      <c r="BE20" s="134"/>
    </row>
    <row r="21" spans="1:57" s="145" customFormat="1" x14ac:dyDescent="0.25">
      <c r="A21" s="149" t="s">
        <v>279</v>
      </c>
      <c r="B21" s="139">
        <v>12</v>
      </c>
      <c r="C21" s="139">
        <v>24</v>
      </c>
      <c r="D21" s="139">
        <v>5</v>
      </c>
      <c r="E21" s="139">
        <v>41.67</v>
      </c>
      <c r="F21" s="139">
        <v>12</v>
      </c>
      <c r="G21" s="139">
        <v>24</v>
      </c>
      <c r="H21" s="139">
        <v>26</v>
      </c>
      <c r="I21" s="139">
        <v>216.67</v>
      </c>
      <c r="J21" s="139">
        <v>13</v>
      </c>
      <c r="K21" s="139">
        <v>26</v>
      </c>
      <c r="L21" s="139">
        <v>0</v>
      </c>
      <c r="M21" s="139">
        <v>0</v>
      </c>
      <c r="N21" s="139">
        <v>13</v>
      </c>
      <c r="O21" s="139">
        <v>26</v>
      </c>
      <c r="P21" s="139">
        <v>0</v>
      </c>
      <c r="Q21" s="139">
        <v>0</v>
      </c>
      <c r="R21" s="139">
        <f t="shared" si="1"/>
        <v>50</v>
      </c>
      <c r="S21" s="139">
        <f t="shared" si="1"/>
        <v>100</v>
      </c>
      <c r="T21" s="139">
        <f t="shared" si="1"/>
        <v>31</v>
      </c>
      <c r="U21" s="143">
        <f t="shared" si="1"/>
        <v>258.33999999999997</v>
      </c>
      <c r="V21" s="144"/>
      <c r="X21" s="139">
        <v>5</v>
      </c>
      <c r="Y21" s="146">
        <f>(X21*100)/52</f>
        <v>9.615384615384615</v>
      </c>
      <c r="Z21" s="139">
        <v>11</v>
      </c>
      <c r="AA21" s="143">
        <f t="shared" si="9"/>
        <v>220</v>
      </c>
      <c r="AB21" s="139">
        <v>17</v>
      </c>
      <c r="AC21" s="143">
        <f>(AB21*100)/52</f>
        <v>32.692307692307693</v>
      </c>
      <c r="AD21" s="139">
        <v>27</v>
      </c>
      <c r="AE21" s="143">
        <f t="shared" si="10"/>
        <v>158.8235294117647</v>
      </c>
      <c r="AF21" s="139">
        <v>17</v>
      </c>
      <c r="AG21" s="143">
        <f>(AF21*100)/52</f>
        <v>32.692307692307693</v>
      </c>
      <c r="AH21" s="139">
        <v>3</v>
      </c>
      <c r="AI21" s="143">
        <f t="shared" si="11"/>
        <v>17.647058823529413</v>
      </c>
      <c r="AJ21" s="139">
        <v>13</v>
      </c>
      <c r="AK21" s="143">
        <f>(AJ21*100)/52</f>
        <v>25</v>
      </c>
      <c r="AL21" s="139">
        <v>0</v>
      </c>
      <c r="AM21" s="143">
        <f t="shared" si="12"/>
        <v>0</v>
      </c>
      <c r="AN21" s="139">
        <v>52</v>
      </c>
      <c r="AO21" s="143">
        <f t="shared" si="13"/>
        <v>100</v>
      </c>
      <c r="AP21" s="139">
        <v>41</v>
      </c>
      <c r="AQ21" s="147">
        <f t="shared" si="14"/>
        <v>78.84615384615384</v>
      </c>
      <c r="AS21" s="139">
        <v>13</v>
      </c>
      <c r="AT21" s="146">
        <f>(AS21*100)/52</f>
        <v>25</v>
      </c>
      <c r="AU21" s="139">
        <v>0</v>
      </c>
      <c r="AV21" s="143">
        <f t="shared" ref="AV21" si="15">(AU21*100)/AS21</f>
        <v>0</v>
      </c>
      <c r="AX21" s="134"/>
      <c r="AY21" s="134"/>
      <c r="AZ21" s="134"/>
      <c r="BA21" s="134"/>
      <c r="BB21" s="134"/>
      <c r="BC21" s="134"/>
      <c r="BD21" s="134"/>
      <c r="BE21" s="134"/>
    </row>
    <row r="22" spans="1:57" s="145" customFormat="1" x14ac:dyDescent="0.25">
      <c r="A22" s="149" t="s">
        <v>280</v>
      </c>
      <c r="B22" s="139">
        <v>88</v>
      </c>
      <c r="C22" s="139">
        <v>25.14</v>
      </c>
      <c r="D22" s="139">
        <v>115</v>
      </c>
      <c r="E22" s="139">
        <v>130.68</v>
      </c>
      <c r="F22" s="139">
        <v>88</v>
      </c>
      <c r="G22" s="139">
        <v>25.14</v>
      </c>
      <c r="H22" s="139">
        <v>40</v>
      </c>
      <c r="I22" s="139">
        <v>45.45</v>
      </c>
      <c r="J22" s="139">
        <v>87</v>
      </c>
      <c r="K22" s="139">
        <v>24.86</v>
      </c>
      <c r="L22" s="139">
        <v>100</v>
      </c>
      <c r="M22" s="139">
        <v>114.94</v>
      </c>
      <c r="N22" s="139">
        <v>87</v>
      </c>
      <c r="O22" s="139">
        <v>24.86</v>
      </c>
      <c r="P22" s="139">
        <v>76</v>
      </c>
      <c r="Q22" s="139">
        <v>87.36</v>
      </c>
      <c r="R22" s="139">
        <f t="shared" si="1"/>
        <v>350</v>
      </c>
      <c r="S22" s="139">
        <f t="shared" si="1"/>
        <v>100</v>
      </c>
      <c r="T22" s="139">
        <f t="shared" si="1"/>
        <v>331</v>
      </c>
      <c r="U22" s="143">
        <f t="shared" si="1"/>
        <v>378.43</v>
      </c>
      <c r="V22" s="144"/>
      <c r="X22" s="139">
        <v>106</v>
      </c>
      <c r="Y22" s="146">
        <f>(X22*100)/424</f>
        <v>25</v>
      </c>
      <c r="Z22" s="139">
        <v>106</v>
      </c>
      <c r="AA22" s="143">
        <f t="shared" si="9"/>
        <v>100</v>
      </c>
      <c r="AB22" s="139">
        <v>106</v>
      </c>
      <c r="AC22" s="143">
        <f>(AB22*100)/424</f>
        <v>25</v>
      </c>
      <c r="AD22" s="139">
        <v>51</v>
      </c>
      <c r="AE22" s="143">
        <f t="shared" si="10"/>
        <v>48.113207547169814</v>
      </c>
      <c r="AF22" s="139">
        <v>106</v>
      </c>
      <c r="AG22" s="143">
        <f>(AF22*100)/424</f>
        <v>25</v>
      </c>
      <c r="AH22" s="139">
        <v>38</v>
      </c>
      <c r="AI22" s="143">
        <f t="shared" si="11"/>
        <v>35.849056603773583</v>
      </c>
      <c r="AJ22" s="139">
        <v>106</v>
      </c>
      <c r="AK22" s="143">
        <f>(AJ22*100)/424</f>
        <v>25</v>
      </c>
      <c r="AL22" s="139">
        <v>27</v>
      </c>
      <c r="AM22" s="143">
        <f t="shared" si="12"/>
        <v>25.471698113207548</v>
      </c>
      <c r="AN22" s="139">
        <v>424</v>
      </c>
      <c r="AO22" s="143">
        <f t="shared" si="13"/>
        <v>100</v>
      </c>
      <c r="AP22" s="139">
        <v>222</v>
      </c>
      <c r="AQ22" s="147">
        <f t="shared" si="14"/>
        <v>52.358490566037737</v>
      </c>
      <c r="AS22" s="139">
        <v>29</v>
      </c>
      <c r="AT22" s="143" t="e">
        <f>(AS22*100)/#REF!</f>
        <v>#REF!</v>
      </c>
      <c r="AU22" s="139">
        <v>106</v>
      </c>
      <c r="AV22" s="143">
        <f>(AU22*100)/424</f>
        <v>25</v>
      </c>
      <c r="AX22" s="134"/>
      <c r="AY22" s="134"/>
      <c r="AZ22" s="134"/>
      <c r="BA22" s="134"/>
      <c r="BB22" s="134"/>
      <c r="BC22" s="134"/>
      <c r="BD22" s="134"/>
      <c r="BE22" s="134"/>
    </row>
    <row r="23" spans="1:57" s="145" customFormat="1" x14ac:dyDescent="0.25">
      <c r="A23" s="153" t="s">
        <v>281</v>
      </c>
      <c r="B23" s="139">
        <v>30</v>
      </c>
      <c r="C23" s="139">
        <v>25</v>
      </c>
      <c r="D23" s="139">
        <v>40</v>
      </c>
      <c r="E23" s="139">
        <v>133.33000000000001</v>
      </c>
      <c r="F23" s="139">
        <v>30</v>
      </c>
      <c r="G23" s="139">
        <v>25</v>
      </c>
      <c r="H23" s="139">
        <v>93</v>
      </c>
      <c r="I23" s="139">
        <v>310</v>
      </c>
      <c r="J23" s="139">
        <v>30</v>
      </c>
      <c r="K23" s="139">
        <v>25</v>
      </c>
      <c r="L23" s="139">
        <v>9</v>
      </c>
      <c r="M23" s="139">
        <v>30</v>
      </c>
      <c r="N23" s="139">
        <v>30</v>
      </c>
      <c r="O23" s="139">
        <v>25</v>
      </c>
      <c r="P23" s="139">
        <v>0</v>
      </c>
      <c r="Q23" s="139">
        <v>0</v>
      </c>
      <c r="R23" s="139">
        <f t="shared" si="1"/>
        <v>120</v>
      </c>
      <c r="S23" s="139">
        <f t="shared" si="1"/>
        <v>100</v>
      </c>
      <c r="T23" s="139">
        <f t="shared" si="1"/>
        <v>142</v>
      </c>
      <c r="U23" s="143">
        <f t="shared" si="1"/>
        <v>473.33000000000004</v>
      </c>
      <c r="V23" s="144"/>
      <c r="X23" s="139">
        <v>125</v>
      </c>
      <c r="Y23" s="150">
        <f>(X23*100)/500</f>
        <v>25</v>
      </c>
      <c r="Z23" s="139">
        <v>0</v>
      </c>
      <c r="AA23" s="143">
        <f t="shared" si="9"/>
        <v>0</v>
      </c>
      <c r="AB23" s="139">
        <v>125</v>
      </c>
      <c r="AC23" s="143">
        <f>(AB23*100)/500</f>
        <v>25</v>
      </c>
      <c r="AD23" s="139">
        <v>0</v>
      </c>
      <c r="AE23" s="143">
        <f t="shared" si="10"/>
        <v>0</v>
      </c>
      <c r="AF23" s="139">
        <v>125</v>
      </c>
      <c r="AG23" s="143">
        <f>(AF23*100)/500</f>
        <v>25</v>
      </c>
      <c r="AH23" s="139">
        <v>5</v>
      </c>
      <c r="AI23" s="143">
        <f t="shared" si="11"/>
        <v>4</v>
      </c>
      <c r="AJ23" s="139">
        <v>125</v>
      </c>
      <c r="AK23" s="143">
        <f>(AJ23*100)/500</f>
        <v>25</v>
      </c>
      <c r="AL23" s="139">
        <v>12</v>
      </c>
      <c r="AM23" s="143">
        <f t="shared" si="12"/>
        <v>9.6</v>
      </c>
      <c r="AN23" s="139">
        <v>500</v>
      </c>
      <c r="AO23" s="143">
        <f t="shared" si="13"/>
        <v>100</v>
      </c>
      <c r="AP23" s="139">
        <v>17</v>
      </c>
      <c r="AQ23" s="147">
        <f t="shared" si="14"/>
        <v>3.4</v>
      </c>
      <c r="AS23" s="152" t="s">
        <v>270</v>
      </c>
      <c r="AT23" s="152" t="s">
        <v>270</v>
      </c>
      <c r="AU23" s="152" t="s">
        <v>270</v>
      </c>
      <c r="AV23" s="152" t="s">
        <v>270</v>
      </c>
      <c r="AX23" s="134"/>
      <c r="AY23" s="134"/>
      <c r="AZ23" s="134"/>
      <c r="BA23" s="134"/>
      <c r="BB23" s="134"/>
      <c r="BC23" s="134"/>
      <c r="BD23" s="134"/>
      <c r="BE23" s="134"/>
    </row>
    <row r="24" spans="1:57" s="145" customFormat="1" x14ac:dyDescent="0.25">
      <c r="A24" s="154" t="s">
        <v>282</v>
      </c>
      <c r="B24" s="139" t="s">
        <v>270</v>
      </c>
      <c r="C24" s="139" t="s">
        <v>270</v>
      </c>
      <c r="D24" s="139" t="s">
        <v>270</v>
      </c>
      <c r="E24" s="139" t="s">
        <v>270</v>
      </c>
      <c r="F24" s="139" t="s">
        <v>270</v>
      </c>
      <c r="G24" s="139" t="s">
        <v>270</v>
      </c>
      <c r="H24" s="139" t="s">
        <v>270</v>
      </c>
      <c r="I24" s="139" t="s">
        <v>270</v>
      </c>
      <c r="J24" s="139" t="s">
        <v>270</v>
      </c>
      <c r="K24" s="139" t="s">
        <v>270</v>
      </c>
      <c r="L24" s="139" t="s">
        <v>270</v>
      </c>
      <c r="M24" s="139" t="s">
        <v>270</v>
      </c>
      <c r="N24" s="139" t="s">
        <v>270</v>
      </c>
      <c r="O24" s="139" t="s">
        <v>270</v>
      </c>
      <c r="P24" s="139" t="s">
        <v>270</v>
      </c>
      <c r="Q24" s="139" t="s">
        <v>270</v>
      </c>
      <c r="R24" s="139" t="s">
        <v>270</v>
      </c>
      <c r="S24" s="139" t="s">
        <v>270</v>
      </c>
      <c r="T24" s="139" t="s">
        <v>270</v>
      </c>
      <c r="U24" s="139" t="s">
        <v>270</v>
      </c>
      <c r="V24" s="144"/>
      <c r="X24" s="139">
        <v>2</v>
      </c>
      <c r="Y24" s="146">
        <f>(X24*100)/8</f>
        <v>25</v>
      </c>
      <c r="Z24" s="139">
        <v>2</v>
      </c>
      <c r="AA24" s="143">
        <f t="shared" si="9"/>
        <v>100</v>
      </c>
      <c r="AB24" s="139">
        <v>2</v>
      </c>
      <c r="AC24" s="143">
        <f>(AB24*100)/8</f>
        <v>25</v>
      </c>
      <c r="AD24" s="139">
        <v>2</v>
      </c>
      <c r="AE24" s="143">
        <f t="shared" si="10"/>
        <v>100</v>
      </c>
      <c r="AF24" s="139">
        <v>2</v>
      </c>
      <c r="AG24" s="143">
        <f>(AF24*100)/8</f>
        <v>25</v>
      </c>
      <c r="AH24" s="139">
        <v>0</v>
      </c>
      <c r="AI24" s="143">
        <f>(AH24*100)/AF24</f>
        <v>0</v>
      </c>
      <c r="AJ24" s="139">
        <v>2</v>
      </c>
      <c r="AK24" s="143">
        <f>(AJ24*100)/8</f>
        <v>25</v>
      </c>
      <c r="AL24" s="139">
        <v>2</v>
      </c>
      <c r="AM24" s="143">
        <f>(AL24*100)/AJ24</f>
        <v>100</v>
      </c>
      <c r="AN24" s="139">
        <v>8</v>
      </c>
      <c r="AO24" s="143">
        <f t="shared" si="13"/>
        <v>100</v>
      </c>
      <c r="AP24" s="139">
        <v>6</v>
      </c>
      <c r="AQ24" s="147">
        <f t="shared" si="14"/>
        <v>75</v>
      </c>
      <c r="AS24" s="152" t="s">
        <v>270</v>
      </c>
      <c r="AT24" s="152" t="s">
        <v>270</v>
      </c>
      <c r="AU24" s="152" t="s">
        <v>270</v>
      </c>
      <c r="AV24" s="152" t="s">
        <v>270</v>
      </c>
      <c r="AX24" s="134"/>
      <c r="AY24" s="134"/>
      <c r="AZ24" s="134"/>
      <c r="BA24" s="134"/>
      <c r="BB24" s="134"/>
      <c r="BC24" s="134"/>
      <c r="BD24" s="134"/>
      <c r="BE24" s="134"/>
    </row>
    <row r="25" spans="1:57" s="145" customFormat="1" x14ac:dyDescent="0.25">
      <c r="A25" s="155" t="s">
        <v>283</v>
      </c>
      <c r="B25" s="139" t="s">
        <v>270</v>
      </c>
      <c r="C25" s="139" t="s">
        <v>270</v>
      </c>
      <c r="D25" s="139" t="s">
        <v>270</v>
      </c>
      <c r="E25" s="139" t="s">
        <v>270</v>
      </c>
      <c r="F25" s="139" t="s">
        <v>270</v>
      </c>
      <c r="G25" s="139" t="s">
        <v>270</v>
      </c>
      <c r="H25" s="139" t="s">
        <v>270</v>
      </c>
      <c r="I25" s="139" t="s">
        <v>270</v>
      </c>
      <c r="J25" s="139" t="s">
        <v>270</v>
      </c>
      <c r="K25" s="139" t="s">
        <v>270</v>
      </c>
      <c r="L25" s="139" t="s">
        <v>270</v>
      </c>
      <c r="M25" s="139" t="s">
        <v>270</v>
      </c>
      <c r="N25" s="139" t="s">
        <v>270</v>
      </c>
      <c r="O25" s="139" t="s">
        <v>270</v>
      </c>
      <c r="P25" s="139" t="s">
        <v>270</v>
      </c>
      <c r="Q25" s="139" t="s">
        <v>270</v>
      </c>
      <c r="R25" s="139" t="s">
        <v>270</v>
      </c>
      <c r="S25" s="139" t="s">
        <v>270</v>
      </c>
      <c r="T25" s="139" t="s">
        <v>270</v>
      </c>
      <c r="U25" s="143" t="s">
        <v>270</v>
      </c>
      <c r="V25" s="144"/>
      <c r="X25" s="139">
        <v>2</v>
      </c>
      <c r="Y25" s="146">
        <f>(X25*100)/6</f>
        <v>33.333333333333336</v>
      </c>
      <c r="Z25" s="139">
        <v>0</v>
      </c>
      <c r="AA25" s="143">
        <f t="shared" si="9"/>
        <v>0</v>
      </c>
      <c r="AB25" s="139">
        <v>1</v>
      </c>
      <c r="AC25" s="143">
        <f>(AB25*100)/6</f>
        <v>16.666666666666668</v>
      </c>
      <c r="AD25" s="139">
        <v>2</v>
      </c>
      <c r="AE25" s="143">
        <f t="shared" si="10"/>
        <v>200</v>
      </c>
      <c r="AF25" s="139">
        <v>1</v>
      </c>
      <c r="AG25" s="143">
        <f>(AF25*100)/6</f>
        <v>16.666666666666668</v>
      </c>
      <c r="AH25" s="139">
        <v>0</v>
      </c>
      <c r="AI25" s="143">
        <f t="shared" ref="AI25:AI38" si="16">(AH25*100)/AF25</f>
        <v>0</v>
      </c>
      <c r="AJ25" s="139">
        <v>2</v>
      </c>
      <c r="AK25" s="143">
        <f>(AJ25*100)/6</f>
        <v>33.333333333333336</v>
      </c>
      <c r="AL25" s="139">
        <v>0</v>
      </c>
      <c r="AM25" s="143">
        <f t="shared" ref="AM25:AM38" si="17">(AL25*100)/AJ25</f>
        <v>0</v>
      </c>
      <c r="AN25" s="139">
        <v>6</v>
      </c>
      <c r="AO25" s="143">
        <f t="shared" si="13"/>
        <v>100</v>
      </c>
      <c r="AP25" s="139">
        <v>2</v>
      </c>
      <c r="AQ25" s="147">
        <f t="shared" si="14"/>
        <v>33.333333333333336</v>
      </c>
      <c r="AS25" s="152" t="s">
        <v>270</v>
      </c>
      <c r="AT25" s="152" t="s">
        <v>270</v>
      </c>
      <c r="AU25" s="152" t="s">
        <v>270</v>
      </c>
      <c r="AV25" s="152" t="s">
        <v>270</v>
      </c>
      <c r="AX25" s="134"/>
      <c r="AY25" s="134"/>
      <c r="AZ25" s="134"/>
      <c r="BA25" s="134"/>
      <c r="BB25" s="134"/>
      <c r="BC25" s="134"/>
      <c r="BD25" s="134"/>
      <c r="BE25" s="134"/>
    </row>
    <row r="26" spans="1:57" s="145" customFormat="1" x14ac:dyDescent="0.25">
      <c r="A26" s="155" t="s">
        <v>284</v>
      </c>
      <c r="B26" s="139" t="s">
        <v>270</v>
      </c>
      <c r="C26" s="139" t="s">
        <v>270</v>
      </c>
      <c r="D26" s="139" t="s">
        <v>270</v>
      </c>
      <c r="E26" s="139" t="s">
        <v>270</v>
      </c>
      <c r="F26" s="139" t="s">
        <v>270</v>
      </c>
      <c r="G26" s="139" t="s">
        <v>270</v>
      </c>
      <c r="H26" s="139" t="s">
        <v>270</v>
      </c>
      <c r="I26" s="139" t="s">
        <v>270</v>
      </c>
      <c r="J26" s="139" t="s">
        <v>270</v>
      </c>
      <c r="K26" s="139" t="s">
        <v>270</v>
      </c>
      <c r="L26" s="139" t="s">
        <v>270</v>
      </c>
      <c r="M26" s="139" t="s">
        <v>270</v>
      </c>
      <c r="N26" s="139" t="s">
        <v>270</v>
      </c>
      <c r="O26" s="139" t="s">
        <v>270</v>
      </c>
      <c r="P26" s="139" t="s">
        <v>270</v>
      </c>
      <c r="Q26" s="139" t="s">
        <v>270</v>
      </c>
      <c r="R26" s="139" t="s">
        <v>270</v>
      </c>
      <c r="S26" s="139" t="s">
        <v>270</v>
      </c>
      <c r="T26" s="139" t="s">
        <v>270</v>
      </c>
      <c r="U26" s="143" t="s">
        <v>270</v>
      </c>
      <c r="V26" s="144"/>
      <c r="X26" s="139">
        <v>11</v>
      </c>
      <c r="Y26" s="146">
        <f>(X26*100)/44</f>
        <v>25</v>
      </c>
      <c r="Z26" s="139">
        <v>11</v>
      </c>
      <c r="AA26" s="143">
        <f t="shared" si="9"/>
        <v>100</v>
      </c>
      <c r="AB26" s="139">
        <v>11</v>
      </c>
      <c r="AC26" s="143">
        <f>(AB26*100)/44</f>
        <v>25</v>
      </c>
      <c r="AD26" s="139">
        <v>3</v>
      </c>
      <c r="AE26" s="143">
        <f t="shared" si="10"/>
        <v>27.272727272727273</v>
      </c>
      <c r="AF26" s="139">
        <v>11</v>
      </c>
      <c r="AG26" s="143">
        <f>(AF26*100)/44</f>
        <v>25</v>
      </c>
      <c r="AH26" s="139">
        <v>12</v>
      </c>
      <c r="AI26" s="143">
        <f t="shared" si="16"/>
        <v>109.09090909090909</v>
      </c>
      <c r="AJ26" s="139">
        <v>11</v>
      </c>
      <c r="AK26" s="143">
        <f>(AJ26*100)/44</f>
        <v>25</v>
      </c>
      <c r="AL26" s="139">
        <v>12</v>
      </c>
      <c r="AM26" s="143">
        <f t="shared" si="17"/>
        <v>109.09090909090909</v>
      </c>
      <c r="AN26" s="139">
        <v>44</v>
      </c>
      <c r="AO26" s="143">
        <f t="shared" si="13"/>
        <v>100</v>
      </c>
      <c r="AP26" s="139">
        <v>38</v>
      </c>
      <c r="AQ26" s="147">
        <f t="shared" si="14"/>
        <v>86.36363636363636</v>
      </c>
      <c r="AS26" s="152" t="s">
        <v>270</v>
      </c>
      <c r="AT26" s="152" t="s">
        <v>270</v>
      </c>
      <c r="AU26" s="152" t="s">
        <v>270</v>
      </c>
      <c r="AV26" s="152" t="s">
        <v>270</v>
      </c>
      <c r="AX26" s="134"/>
      <c r="AY26" s="134"/>
      <c r="AZ26" s="134"/>
      <c r="BA26" s="134"/>
      <c r="BB26" s="134"/>
      <c r="BC26" s="134"/>
      <c r="BD26" s="134"/>
      <c r="BE26" s="134"/>
    </row>
    <row r="27" spans="1:57" s="145" customFormat="1" x14ac:dyDescent="0.25">
      <c r="A27" s="155" t="s">
        <v>285</v>
      </c>
      <c r="B27" s="139" t="s">
        <v>270</v>
      </c>
      <c r="C27" s="139" t="s">
        <v>270</v>
      </c>
      <c r="D27" s="139" t="s">
        <v>270</v>
      </c>
      <c r="E27" s="139" t="s">
        <v>270</v>
      </c>
      <c r="F27" s="139" t="s">
        <v>270</v>
      </c>
      <c r="G27" s="139" t="s">
        <v>270</v>
      </c>
      <c r="H27" s="139" t="s">
        <v>270</v>
      </c>
      <c r="I27" s="139" t="s">
        <v>270</v>
      </c>
      <c r="J27" s="139" t="s">
        <v>270</v>
      </c>
      <c r="K27" s="139" t="s">
        <v>270</v>
      </c>
      <c r="L27" s="139" t="s">
        <v>270</v>
      </c>
      <c r="M27" s="139" t="s">
        <v>270</v>
      </c>
      <c r="N27" s="139" t="s">
        <v>270</v>
      </c>
      <c r="O27" s="139" t="s">
        <v>270</v>
      </c>
      <c r="P27" s="139" t="s">
        <v>270</v>
      </c>
      <c r="Q27" s="139" t="s">
        <v>270</v>
      </c>
      <c r="R27" s="139" t="s">
        <v>270</v>
      </c>
      <c r="S27" s="139" t="s">
        <v>270</v>
      </c>
      <c r="T27" s="139" t="s">
        <v>270</v>
      </c>
      <c r="U27" s="143" t="s">
        <v>270</v>
      </c>
      <c r="V27" s="144"/>
      <c r="X27" s="139">
        <v>16</v>
      </c>
      <c r="Y27" s="146">
        <f>(X27*100)/64</f>
        <v>25</v>
      </c>
      <c r="Z27" s="139">
        <v>21</v>
      </c>
      <c r="AA27" s="143">
        <f t="shared" si="9"/>
        <v>131.25</v>
      </c>
      <c r="AB27" s="139">
        <v>16</v>
      </c>
      <c r="AC27" s="143">
        <f>(AB27*100)/64</f>
        <v>25</v>
      </c>
      <c r="AD27" s="139">
        <v>17</v>
      </c>
      <c r="AE27" s="143">
        <f t="shared" si="10"/>
        <v>106.25</v>
      </c>
      <c r="AF27" s="139">
        <v>16</v>
      </c>
      <c r="AG27" s="143">
        <f>(AF27*100)/64</f>
        <v>25</v>
      </c>
      <c r="AH27" s="139">
        <v>7</v>
      </c>
      <c r="AI27" s="143">
        <f t="shared" si="16"/>
        <v>43.75</v>
      </c>
      <c r="AJ27" s="139">
        <v>16</v>
      </c>
      <c r="AK27" s="143">
        <f>(AJ27*100)/64</f>
        <v>25</v>
      </c>
      <c r="AL27" s="139">
        <v>0</v>
      </c>
      <c r="AM27" s="143">
        <f t="shared" si="17"/>
        <v>0</v>
      </c>
      <c r="AN27" s="139">
        <v>64</v>
      </c>
      <c r="AO27" s="143">
        <f t="shared" si="13"/>
        <v>100</v>
      </c>
      <c r="AP27" s="139">
        <v>45</v>
      </c>
      <c r="AQ27" s="147">
        <f t="shared" si="14"/>
        <v>70.3125</v>
      </c>
      <c r="AS27" s="152" t="s">
        <v>270</v>
      </c>
      <c r="AT27" s="152" t="s">
        <v>270</v>
      </c>
      <c r="AU27" s="152" t="s">
        <v>270</v>
      </c>
      <c r="AV27" s="152" t="s">
        <v>270</v>
      </c>
      <c r="AX27" s="134"/>
      <c r="AY27" s="134"/>
      <c r="AZ27" s="134"/>
      <c r="BA27" s="134"/>
      <c r="BB27" s="134"/>
      <c r="BC27" s="134"/>
      <c r="BD27" s="134"/>
      <c r="BE27" s="134"/>
    </row>
    <row r="28" spans="1:57" s="145" customFormat="1" x14ac:dyDescent="0.25">
      <c r="A28" s="155" t="s">
        <v>286</v>
      </c>
      <c r="B28" s="139" t="s">
        <v>270</v>
      </c>
      <c r="C28" s="139" t="s">
        <v>270</v>
      </c>
      <c r="D28" s="139" t="s">
        <v>270</v>
      </c>
      <c r="E28" s="139" t="s">
        <v>270</v>
      </c>
      <c r="F28" s="139" t="s">
        <v>270</v>
      </c>
      <c r="G28" s="139" t="s">
        <v>270</v>
      </c>
      <c r="H28" s="139" t="s">
        <v>270</v>
      </c>
      <c r="I28" s="139" t="s">
        <v>270</v>
      </c>
      <c r="J28" s="139" t="s">
        <v>270</v>
      </c>
      <c r="K28" s="139" t="s">
        <v>270</v>
      </c>
      <c r="L28" s="139" t="s">
        <v>270</v>
      </c>
      <c r="M28" s="139" t="s">
        <v>270</v>
      </c>
      <c r="N28" s="139" t="s">
        <v>270</v>
      </c>
      <c r="O28" s="139" t="s">
        <v>270</v>
      </c>
      <c r="P28" s="139" t="s">
        <v>270</v>
      </c>
      <c r="Q28" s="139" t="s">
        <v>270</v>
      </c>
      <c r="R28" s="139" t="s">
        <v>270</v>
      </c>
      <c r="S28" s="139" t="s">
        <v>270</v>
      </c>
      <c r="T28" s="139" t="s">
        <v>270</v>
      </c>
      <c r="U28" s="143" t="s">
        <v>270</v>
      </c>
      <c r="V28" s="144"/>
      <c r="X28" s="139">
        <v>0</v>
      </c>
      <c r="Y28" s="146">
        <f>(X28*100)/5</f>
        <v>0</v>
      </c>
      <c r="Z28" s="139">
        <v>0</v>
      </c>
      <c r="AA28" s="143" t="e">
        <f t="shared" si="9"/>
        <v>#DIV/0!</v>
      </c>
      <c r="AB28" s="139">
        <v>2</v>
      </c>
      <c r="AC28" s="143">
        <f>(AB28*100)/5</f>
        <v>40</v>
      </c>
      <c r="AD28" s="139">
        <v>0</v>
      </c>
      <c r="AE28" s="143">
        <f t="shared" si="10"/>
        <v>0</v>
      </c>
      <c r="AF28" s="139">
        <v>2</v>
      </c>
      <c r="AG28" s="143">
        <f>(AF28*100)/5</f>
        <v>40</v>
      </c>
      <c r="AH28" s="139">
        <v>0</v>
      </c>
      <c r="AI28" s="143">
        <f t="shared" si="16"/>
        <v>0</v>
      </c>
      <c r="AJ28" s="139">
        <v>1</v>
      </c>
      <c r="AK28" s="143">
        <f>(AJ28*100)/5</f>
        <v>20</v>
      </c>
      <c r="AL28" s="139">
        <v>0</v>
      </c>
      <c r="AM28" s="143">
        <f t="shared" si="17"/>
        <v>0</v>
      </c>
      <c r="AN28" s="139">
        <v>5</v>
      </c>
      <c r="AO28" s="143">
        <f t="shared" si="13"/>
        <v>100</v>
      </c>
      <c r="AP28" s="139">
        <v>0</v>
      </c>
      <c r="AQ28" s="147">
        <f t="shared" si="14"/>
        <v>0</v>
      </c>
      <c r="AS28" s="152" t="s">
        <v>270</v>
      </c>
      <c r="AT28" s="152" t="s">
        <v>270</v>
      </c>
      <c r="AU28" s="152" t="s">
        <v>270</v>
      </c>
      <c r="AV28" s="152" t="s">
        <v>270</v>
      </c>
      <c r="AX28" s="134"/>
      <c r="AY28" s="134"/>
      <c r="AZ28" s="134"/>
      <c r="BA28" s="134"/>
      <c r="BB28" s="134"/>
      <c r="BC28" s="134"/>
      <c r="BD28" s="134"/>
      <c r="BE28" s="134"/>
    </row>
    <row r="29" spans="1:57" s="145" customFormat="1" x14ac:dyDescent="0.25">
      <c r="A29" s="155" t="s">
        <v>287</v>
      </c>
      <c r="B29" s="139" t="s">
        <v>270</v>
      </c>
      <c r="C29" s="139" t="s">
        <v>270</v>
      </c>
      <c r="D29" s="139" t="s">
        <v>270</v>
      </c>
      <c r="E29" s="139" t="s">
        <v>270</v>
      </c>
      <c r="F29" s="139" t="s">
        <v>270</v>
      </c>
      <c r="G29" s="139" t="s">
        <v>270</v>
      </c>
      <c r="H29" s="139" t="s">
        <v>270</v>
      </c>
      <c r="I29" s="139" t="s">
        <v>270</v>
      </c>
      <c r="J29" s="139" t="s">
        <v>270</v>
      </c>
      <c r="K29" s="139" t="s">
        <v>270</v>
      </c>
      <c r="L29" s="139" t="s">
        <v>270</v>
      </c>
      <c r="M29" s="139" t="s">
        <v>270</v>
      </c>
      <c r="N29" s="139" t="s">
        <v>270</v>
      </c>
      <c r="O29" s="139" t="s">
        <v>270</v>
      </c>
      <c r="P29" s="139" t="s">
        <v>270</v>
      </c>
      <c r="Q29" s="139" t="s">
        <v>270</v>
      </c>
      <c r="R29" s="139" t="s">
        <v>270</v>
      </c>
      <c r="S29" s="139" t="s">
        <v>270</v>
      </c>
      <c r="T29" s="139" t="s">
        <v>270</v>
      </c>
      <c r="U29" s="143" t="s">
        <v>270</v>
      </c>
      <c r="V29" s="144"/>
      <c r="X29" s="139">
        <v>16</v>
      </c>
      <c r="Y29" s="146">
        <f>(X29*100)/64</f>
        <v>25</v>
      </c>
      <c r="Z29" s="139">
        <v>16</v>
      </c>
      <c r="AA29" s="143">
        <f t="shared" si="9"/>
        <v>100</v>
      </c>
      <c r="AB29" s="139">
        <v>16</v>
      </c>
      <c r="AC29" s="143">
        <f>(AB29*100)/64</f>
        <v>25</v>
      </c>
      <c r="AD29" s="139">
        <v>1</v>
      </c>
      <c r="AE29" s="143">
        <f t="shared" si="10"/>
        <v>6.25</v>
      </c>
      <c r="AF29" s="139">
        <v>16</v>
      </c>
      <c r="AG29" s="143">
        <f>(AF29*100)/64</f>
        <v>25</v>
      </c>
      <c r="AH29" s="139">
        <v>0</v>
      </c>
      <c r="AI29" s="143">
        <f t="shared" si="16"/>
        <v>0</v>
      </c>
      <c r="AJ29" s="139">
        <v>16</v>
      </c>
      <c r="AK29" s="143">
        <f>(AJ29*100)/64</f>
        <v>25</v>
      </c>
      <c r="AL29" s="139">
        <v>0</v>
      </c>
      <c r="AM29" s="143">
        <f t="shared" si="17"/>
        <v>0</v>
      </c>
      <c r="AN29" s="139">
        <v>64</v>
      </c>
      <c r="AO29" s="143">
        <f t="shared" si="13"/>
        <v>100</v>
      </c>
      <c r="AP29" s="139">
        <v>17</v>
      </c>
      <c r="AQ29" s="147">
        <f t="shared" si="14"/>
        <v>26.5625</v>
      </c>
      <c r="AS29" s="152" t="s">
        <v>270</v>
      </c>
      <c r="AT29" s="152" t="s">
        <v>270</v>
      </c>
      <c r="AU29" s="152" t="s">
        <v>270</v>
      </c>
      <c r="AV29" s="152" t="s">
        <v>270</v>
      </c>
      <c r="AX29" s="134"/>
      <c r="AY29" s="134"/>
      <c r="AZ29" s="134"/>
      <c r="BA29" s="134"/>
      <c r="BB29" s="134"/>
      <c r="BC29" s="134"/>
      <c r="BD29" s="134"/>
      <c r="BE29" s="134"/>
    </row>
    <row r="30" spans="1:57" s="145" customFormat="1" ht="30" x14ac:dyDescent="0.25">
      <c r="A30" s="155" t="s">
        <v>288</v>
      </c>
      <c r="B30" s="139" t="s">
        <v>270</v>
      </c>
      <c r="C30" s="139" t="s">
        <v>270</v>
      </c>
      <c r="D30" s="139" t="s">
        <v>270</v>
      </c>
      <c r="E30" s="139" t="s">
        <v>270</v>
      </c>
      <c r="F30" s="139" t="s">
        <v>270</v>
      </c>
      <c r="G30" s="139" t="s">
        <v>270</v>
      </c>
      <c r="H30" s="139" t="s">
        <v>270</v>
      </c>
      <c r="I30" s="139" t="s">
        <v>270</v>
      </c>
      <c r="J30" s="139" t="s">
        <v>270</v>
      </c>
      <c r="K30" s="139" t="s">
        <v>270</v>
      </c>
      <c r="L30" s="139" t="s">
        <v>270</v>
      </c>
      <c r="M30" s="139" t="s">
        <v>270</v>
      </c>
      <c r="N30" s="139" t="s">
        <v>270</v>
      </c>
      <c r="O30" s="139" t="s">
        <v>270</v>
      </c>
      <c r="P30" s="139" t="s">
        <v>270</v>
      </c>
      <c r="Q30" s="139" t="s">
        <v>270</v>
      </c>
      <c r="R30" s="139" t="s">
        <v>270</v>
      </c>
      <c r="S30" s="139" t="s">
        <v>270</v>
      </c>
      <c r="T30" s="139" t="s">
        <v>270</v>
      </c>
      <c r="U30" s="143" t="s">
        <v>270</v>
      </c>
      <c r="V30" s="144"/>
      <c r="X30" s="156">
        <v>17</v>
      </c>
      <c r="Y30" s="150">
        <f>(X30*100)/68</f>
        <v>25</v>
      </c>
      <c r="Z30" s="156">
        <v>17</v>
      </c>
      <c r="AA30" s="143">
        <f t="shared" si="9"/>
        <v>100</v>
      </c>
      <c r="AB30" s="157">
        <v>17</v>
      </c>
      <c r="AC30" s="143">
        <f>(AB30*100)/68</f>
        <v>25</v>
      </c>
      <c r="AD30" s="156">
        <v>10</v>
      </c>
      <c r="AE30" s="143">
        <f t="shared" si="10"/>
        <v>58.823529411764703</v>
      </c>
      <c r="AF30" s="156">
        <v>17</v>
      </c>
      <c r="AG30" s="143">
        <f>(AF30*100)/68</f>
        <v>25</v>
      </c>
      <c r="AH30" s="156">
        <v>10</v>
      </c>
      <c r="AI30" s="143">
        <f t="shared" si="16"/>
        <v>58.823529411764703</v>
      </c>
      <c r="AJ30" s="156">
        <v>17</v>
      </c>
      <c r="AK30" s="143">
        <f>(AJ30*100)/68</f>
        <v>25</v>
      </c>
      <c r="AL30" s="156">
        <v>6</v>
      </c>
      <c r="AM30" s="143">
        <f t="shared" si="17"/>
        <v>35.294117647058826</v>
      </c>
      <c r="AN30" s="156">
        <v>68</v>
      </c>
      <c r="AO30" s="143">
        <f>(Y30+AC30+AG30+AK30)</f>
        <v>100</v>
      </c>
      <c r="AP30" s="156">
        <v>43</v>
      </c>
      <c r="AQ30" s="147">
        <f t="shared" si="14"/>
        <v>63.235294117647058</v>
      </c>
      <c r="AS30" s="156">
        <v>17</v>
      </c>
      <c r="AT30" s="146">
        <f>(AS30*100)/68</f>
        <v>25</v>
      </c>
      <c r="AU30" s="156">
        <v>7</v>
      </c>
      <c r="AV30" s="143">
        <f>(AU30*100)/AS30</f>
        <v>41.176470588235297</v>
      </c>
      <c r="AX30" s="134"/>
      <c r="AY30" s="134"/>
      <c r="AZ30" s="134"/>
      <c r="BA30" s="134"/>
      <c r="BB30" s="134"/>
      <c r="BC30" s="134"/>
      <c r="BD30" s="134"/>
      <c r="BE30" s="134"/>
    </row>
    <row r="31" spans="1:57" s="145" customFormat="1" x14ac:dyDescent="0.25">
      <c r="A31" s="155" t="s">
        <v>289</v>
      </c>
      <c r="B31" s="139" t="s">
        <v>270</v>
      </c>
      <c r="C31" s="139" t="s">
        <v>270</v>
      </c>
      <c r="D31" s="139" t="s">
        <v>270</v>
      </c>
      <c r="E31" s="139" t="s">
        <v>270</v>
      </c>
      <c r="F31" s="139" t="s">
        <v>270</v>
      </c>
      <c r="G31" s="139" t="s">
        <v>270</v>
      </c>
      <c r="H31" s="139" t="s">
        <v>270</v>
      </c>
      <c r="I31" s="139" t="s">
        <v>270</v>
      </c>
      <c r="J31" s="139" t="s">
        <v>270</v>
      </c>
      <c r="K31" s="139" t="s">
        <v>270</v>
      </c>
      <c r="L31" s="139" t="s">
        <v>270</v>
      </c>
      <c r="M31" s="139" t="s">
        <v>270</v>
      </c>
      <c r="N31" s="139" t="s">
        <v>270</v>
      </c>
      <c r="O31" s="139" t="s">
        <v>270</v>
      </c>
      <c r="P31" s="139" t="s">
        <v>270</v>
      </c>
      <c r="Q31" s="139" t="s">
        <v>270</v>
      </c>
      <c r="R31" s="139" t="s">
        <v>270</v>
      </c>
      <c r="S31" s="139" t="s">
        <v>270</v>
      </c>
      <c r="T31" s="139" t="s">
        <v>270</v>
      </c>
      <c r="U31" s="143" t="s">
        <v>270</v>
      </c>
      <c r="V31" s="144"/>
      <c r="X31" s="139">
        <v>4</v>
      </c>
      <c r="Y31" s="150">
        <f>(X31*100)/16</f>
        <v>25</v>
      </c>
      <c r="Z31" s="139">
        <v>4</v>
      </c>
      <c r="AA31" s="143">
        <f t="shared" si="9"/>
        <v>100</v>
      </c>
      <c r="AB31" s="139">
        <v>4</v>
      </c>
      <c r="AC31" s="143">
        <f>(AB31*100)/16</f>
        <v>25</v>
      </c>
      <c r="AD31" s="139">
        <v>17</v>
      </c>
      <c r="AE31" s="143">
        <f t="shared" si="10"/>
        <v>425</v>
      </c>
      <c r="AF31" s="139">
        <v>4</v>
      </c>
      <c r="AG31" s="143">
        <f>(AF31*100)/16</f>
        <v>25</v>
      </c>
      <c r="AH31" s="139">
        <v>15</v>
      </c>
      <c r="AI31" s="143">
        <f t="shared" si="16"/>
        <v>375</v>
      </c>
      <c r="AJ31" s="139">
        <v>4</v>
      </c>
      <c r="AK31" s="143">
        <f>(AJ31*100)/16</f>
        <v>25</v>
      </c>
      <c r="AL31" s="139">
        <v>0</v>
      </c>
      <c r="AM31" s="143">
        <f t="shared" si="17"/>
        <v>0</v>
      </c>
      <c r="AN31" s="139">
        <v>16</v>
      </c>
      <c r="AO31" s="143">
        <f>(Y31+AC31+AG31+AK31)</f>
        <v>100</v>
      </c>
      <c r="AP31" s="139">
        <v>79</v>
      </c>
      <c r="AQ31" s="147">
        <f t="shared" si="14"/>
        <v>493.75</v>
      </c>
      <c r="AS31" s="152" t="s">
        <v>270</v>
      </c>
      <c r="AT31" s="152" t="s">
        <v>270</v>
      </c>
      <c r="AU31" s="152" t="s">
        <v>270</v>
      </c>
      <c r="AV31" s="152" t="s">
        <v>270</v>
      </c>
      <c r="AX31" s="134"/>
      <c r="AY31" s="134"/>
      <c r="AZ31" s="134"/>
      <c r="BA31" s="134"/>
      <c r="BB31" s="134"/>
      <c r="BC31" s="134"/>
      <c r="BD31" s="134"/>
      <c r="BE31" s="134"/>
    </row>
    <row r="32" spans="1:57" s="145" customFormat="1" ht="30" x14ac:dyDescent="0.25">
      <c r="A32" s="155" t="s">
        <v>290</v>
      </c>
      <c r="B32" s="139" t="s">
        <v>270</v>
      </c>
      <c r="C32" s="139" t="s">
        <v>291</v>
      </c>
      <c r="D32" s="139" t="s">
        <v>270</v>
      </c>
      <c r="E32" s="139" t="s">
        <v>270</v>
      </c>
      <c r="F32" s="139" t="s">
        <v>270</v>
      </c>
      <c r="G32" s="139" t="s">
        <v>270</v>
      </c>
      <c r="H32" s="139" t="s">
        <v>270</v>
      </c>
      <c r="I32" s="139" t="s">
        <v>270</v>
      </c>
      <c r="J32" s="139" t="s">
        <v>270</v>
      </c>
      <c r="K32" s="139" t="s">
        <v>270</v>
      </c>
      <c r="L32" s="139" t="s">
        <v>270</v>
      </c>
      <c r="M32" s="139" t="s">
        <v>270</v>
      </c>
      <c r="N32" s="139" t="s">
        <v>270</v>
      </c>
      <c r="O32" s="139" t="s">
        <v>270</v>
      </c>
      <c r="P32" s="139" t="s">
        <v>270</v>
      </c>
      <c r="Q32" s="139" t="s">
        <v>270</v>
      </c>
      <c r="R32" s="139" t="s">
        <v>270</v>
      </c>
      <c r="S32" s="139" t="s">
        <v>270</v>
      </c>
      <c r="T32" s="139" t="s">
        <v>270</v>
      </c>
      <c r="U32" s="143" t="s">
        <v>270</v>
      </c>
      <c r="V32" s="144"/>
      <c r="X32" s="156">
        <v>1</v>
      </c>
      <c r="Y32" s="150">
        <f>(X32*100)/4</f>
        <v>25</v>
      </c>
      <c r="Z32" s="156">
        <v>0</v>
      </c>
      <c r="AA32" s="143">
        <f t="shared" si="9"/>
        <v>0</v>
      </c>
      <c r="AB32" s="156">
        <v>1</v>
      </c>
      <c r="AC32" s="143">
        <f>(AB32*100)/4</f>
        <v>25</v>
      </c>
      <c r="AD32" s="156">
        <v>1</v>
      </c>
      <c r="AE32" s="143">
        <f t="shared" si="10"/>
        <v>100</v>
      </c>
      <c r="AF32" s="156">
        <v>1</v>
      </c>
      <c r="AG32" s="143">
        <f>(AF32*100)/4</f>
        <v>25</v>
      </c>
      <c r="AH32" s="156">
        <v>0</v>
      </c>
      <c r="AI32" s="143">
        <f t="shared" si="16"/>
        <v>0</v>
      </c>
      <c r="AJ32" s="156">
        <v>1</v>
      </c>
      <c r="AK32" s="143">
        <f>(AJ32*100)/4</f>
        <v>25</v>
      </c>
      <c r="AL32" s="156">
        <v>0</v>
      </c>
      <c r="AM32" s="143">
        <f t="shared" si="17"/>
        <v>0</v>
      </c>
      <c r="AN32" s="158">
        <v>4</v>
      </c>
      <c r="AO32" s="143">
        <f t="shared" ref="AO32:AO33" si="18">(Y32+AC32+AG32+AK32)</f>
        <v>100</v>
      </c>
      <c r="AP32" s="156">
        <v>1</v>
      </c>
      <c r="AQ32" s="147">
        <f t="shared" si="14"/>
        <v>25</v>
      </c>
      <c r="AS32" s="152" t="s">
        <v>270</v>
      </c>
      <c r="AT32" s="152" t="s">
        <v>270</v>
      </c>
      <c r="AU32" s="152" t="s">
        <v>270</v>
      </c>
      <c r="AV32" s="152" t="s">
        <v>270</v>
      </c>
      <c r="AX32" s="134"/>
      <c r="AY32" s="134"/>
      <c r="AZ32" s="134"/>
      <c r="BA32" s="134"/>
      <c r="BB32" s="134"/>
      <c r="BC32" s="134"/>
      <c r="BD32" s="134"/>
      <c r="BE32" s="134"/>
    </row>
    <row r="33" spans="1:57" s="145" customFormat="1" ht="30" x14ac:dyDescent="0.25">
      <c r="A33" s="155" t="s">
        <v>292</v>
      </c>
      <c r="B33" s="139" t="s">
        <v>270</v>
      </c>
      <c r="C33" s="139" t="s">
        <v>270</v>
      </c>
      <c r="D33" s="139" t="s">
        <v>270</v>
      </c>
      <c r="E33" s="139" t="s">
        <v>270</v>
      </c>
      <c r="F33" s="139" t="s">
        <v>270</v>
      </c>
      <c r="G33" s="139" t="s">
        <v>270</v>
      </c>
      <c r="H33" s="139" t="s">
        <v>270</v>
      </c>
      <c r="I33" s="139" t="s">
        <v>270</v>
      </c>
      <c r="J33" s="139" t="s">
        <v>270</v>
      </c>
      <c r="K33" s="139" t="s">
        <v>270</v>
      </c>
      <c r="L33" s="139" t="s">
        <v>270</v>
      </c>
      <c r="M33" s="139" t="s">
        <v>270</v>
      </c>
      <c r="N33" s="139" t="s">
        <v>270</v>
      </c>
      <c r="O33" s="139" t="s">
        <v>270</v>
      </c>
      <c r="P33" s="139" t="s">
        <v>270</v>
      </c>
      <c r="Q33" s="139" t="s">
        <v>270</v>
      </c>
      <c r="R33" s="139" t="s">
        <v>270</v>
      </c>
      <c r="S33" s="139" t="s">
        <v>270</v>
      </c>
      <c r="T33" s="139" t="s">
        <v>270</v>
      </c>
      <c r="U33" s="143" t="s">
        <v>270</v>
      </c>
      <c r="V33" s="144"/>
      <c r="X33" s="139">
        <v>15</v>
      </c>
      <c r="Y33" s="150">
        <f>(X33*100)/60</f>
        <v>25</v>
      </c>
      <c r="Z33" s="139">
        <v>15</v>
      </c>
      <c r="AA33" s="143">
        <f t="shared" si="9"/>
        <v>100</v>
      </c>
      <c r="AB33" s="139">
        <v>15</v>
      </c>
      <c r="AC33" s="143">
        <f>(AB33*100)/60</f>
        <v>25</v>
      </c>
      <c r="AD33" s="139">
        <v>9</v>
      </c>
      <c r="AE33" s="143">
        <f t="shared" si="10"/>
        <v>60</v>
      </c>
      <c r="AF33" s="139">
        <v>15</v>
      </c>
      <c r="AG33" s="143">
        <f>(AF33*100)/60</f>
        <v>25</v>
      </c>
      <c r="AH33" s="139">
        <v>17</v>
      </c>
      <c r="AI33" s="143">
        <f t="shared" si="16"/>
        <v>113.33333333333333</v>
      </c>
      <c r="AJ33" s="139">
        <v>15</v>
      </c>
      <c r="AK33" s="143">
        <f>(AJ33*100)/60</f>
        <v>25</v>
      </c>
      <c r="AL33" s="139">
        <v>8</v>
      </c>
      <c r="AM33" s="143">
        <f t="shared" si="17"/>
        <v>53.333333333333336</v>
      </c>
      <c r="AN33" s="139">
        <v>60</v>
      </c>
      <c r="AO33" s="143">
        <f t="shared" si="18"/>
        <v>100</v>
      </c>
      <c r="AP33" s="139">
        <v>49</v>
      </c>
      <c r="AQ33" s="147">
        <f t="shared" si="14"/>
        <v>81.666666666666671</v>
      </c>
      <c r="AS33" s="139">
        <v>15</v>
      </c>
      <c r="AT33" s="146">
        <f>(AS33*100)/60</f>
        <v>25</v>
      </c>
      <c r="AU33" s="139">
        <v>11</v>
      </c>
      <c r="AV33" s="143">
        <f t="shared" ref="AV33" si="19">(AU33*100)/AS33</f>
        <v>73.333333333333329</v>
      </c>
      <c r="AX33" s="134"/>
      <c r="AY33" s="134"/>
      <c r="AZ33" s="134"/>
      <c r="BA33" s="134"/>
      <c r="BB33" s="134"/>
      <c r="BC33" s="134"/>
      <c r="BD33" s="134"/>
      <c r="BE33" s="134"/>
    </row>
    <row r="34" spans="1:57" s="145" customFormat="1" ht="45" x14ac:dyDescent="0.25">
      <c r="A34" s="155" t="s">
        <v>293</v>
      </c>
      <c r="B34" s="139" t="s">
        <v>270</v>
      </c>
      <c r="C34" s="139" t="s">
        <v>270</v>
      </c>
      <c r="D34" s="139" t="s">
        <v>270</v>
      </c>
      <c r="E34" s="139" t="s">
        <v>270</v>
      </c>
      <c r="F34" s="139" t="s">
        <v>270</v>
      </c>
      <c r="G34" s="139" t="s">
        <v>270</v>
      </c>
      <c r="H34" s="139" t="s">
        <v>270</v>
      </c>
      <c r="I34" s="139" t="s">
        <v>270</v>
      </c>
      <c r="J34" s="139" t="s">
        <v>270</v>
      </c>
      <c r="K34" s="139" t="s">
        <v>270</v>
      </c>
      <c r="L34" s="139" t="s">
        <v>270</v>
      </c>
      <c r="M34" s="139" t="s">
        <v>270</v>
      </c>
      <c r="N34" s="139" t="s">
        <v>270</v>
      </c>
      <c r="O34" s="139" t="s">
        <v>270</v>
      </c>
      <c r="P34" s="139" t="s">
        <v>270</v>
      </c>
      <c r="Q34" s="139" t="s">
        <v>270</v>
      </c>
      <c r="R34" s="139" t="s">
        <v>270</v>
      </c>
      <c r="S34" s="139" t="s">
        <v>270</v>
      </c>
      <c r="T34" s="139" t="s">
        <v>270</v>
      </c>
      <c r="U34" s="143" t="s">
        <v>270</v>
      </c>
      <c r="V34" s="144"/>
      <c r="X34" s="139">
        <v>0</v>
      </c>
      <c r="Y34" s="150">
        <f>(X34*100)/5</f>
        <v>0</v>
      </c>
      <c r="Z34" s="139">
        <v>0</v>
      </c>
      <c r="AA34" s="143" t="e">
        <f t="shared" si="9"/>
        <v>#DIV/0!</v>
      </c>
      <c r="AB34" s="139">
        <v>2</v>
      </c>
      <c r="AC34" s="143">
        <f>(AB34*100)/5</f>
        <v>40</v>
      </c>
      <c r="AD34" s="139">
        <v>0</v>
      </c>
      <c r="AE34" s="143">
        <f t="shared" si="10"/>
        <v>0</v>
      </c>
      <c r="AF34" s="139">
        <v>2</v>
      </c>
      <c r="AG34" s="143">
        <f>(AF34*100)/5</f>
        <v>40</v>
      </c>
      <c r="AH34" s="139">
        <v>0</v>
      </c>
      <c r="AI34" s="143">
        <f t="shared" si="16"/>
        <v>0</v>
      </c>
      <c r="AJ34" s="139">
        <v>1</v>
      </c>
      <c r="AK34" s="143">
        <f>(AJ34*100)/5</f>
        <v>20</v>
      </c>
      <c r="AL34" s="139">
        <v>0</v>
      </c>
      <c r="AM34" s="143">
        <f t="shared" si="17"/>
        <v>0</v>
      </c>
      <c r="AN34" s="139">
        <v>5</v>
      </c>
      <c r="AO34" s="143">
        <f>(Y34+AC34+AG34+AK34)</f>
        <v>100</v>
      </c>
      <c r="AP34" s="139">
        <v>0</v>
      </c>
      <c r="AQ34" s="147">
        <f t="shared" si="14"/>
        <v>0</v>
      </c>
      <c r="AS34" s="145" t="s">
        <v>270</v>
      </c>
      <c r="AT34" s="159" t="s">
        <v>270</v>
      </c>
      <c r="AU34" s="145" t="s">
        <v>270</v>
      </c>
      <c r="AV34" s="160" t="s">
        <v>270</v>
      </c>
      <c r="AX34" s="134"/>
      <c r="AY34" s="134"/>
      <c r="AZ34" s="134"/>
      <c r="BA34" s="134"/>
      <c r="BB34" s="134"/>
      <c r="BC34" s="134"/>
      <c r="BD34" s="134"/>
      <c r="BE34" s="134"/>
    </row>
    <row r="35" spans="1:57" s="145" customFormat="1" ht="45" x14ac:dyDescent="0.25">
      <c r="A35" s="155" t="s">
        <v>294</v>
      </c>
      <c r="B35" s="139" t="s">
        <v>270</v>
      </c>
      <c r="C35" s="139" t="s">
        <v>270</v>
      </c>
      <c r="D35" s="139" t="s">
        <v>270</v>
      </c>
      <c r="E35" s="139" t="s">
        <v>270</v>
      </c>
      <c r="F35" s="139" t="s">
        <v>270</v>
      </c>
      <c r="G35" s="139" t="s">
        <v>270</v>
      </c>
      <c r="H35" s="139" t="s">
        <v>270</v>
      </c>
      <c r="I35" s="139" t="s">
        <v>270</v>
      </c>
      <c r="J35" s="139" t="s">
        <v>270</v>
      </c>
      <c r="K35" s="139" t="s">
        <v>270</v>
      </c>
      <c r="L35" s="139" t="s">
        <v>270</v>
      </c>
      <c r="M35" s="139" t="s">
        <v>270</v>
      </c>
      <c r="N35" s="139" t="s">
        <v>270</v>
      </c>
      <c r="O35" s="139" t="s">
        <v>270</v>
      </c>
      <c r="P35" s="139" t="s">
        <v>270</v>
      </c>
      <c r="Q35" s="139" t="s">
        <v>270</v>
      </c>
      <c r="R35" s="139" t="s">
        <v>270</v>
      </c>
      <c r="S35" s="139" t="s">
        <v>270</v>
      </c>
      <c r="T35" s="139" t="s">
        <v>270</v>
      </c>
      <c r="U35" s="143" t="s">
        <v>270</v>
      </c>
      <c r="V35" s="144"/>
      <c r="X35" s="139">
        <v>60</v>
      </c>
      <c r="Y35" s="150">
        <f>(X35*100)/250</f>
        <v>24</v>
      </c>
      <c r="Z35" s="139">
        <v>67</v>
      </c>
      <c r="AA35" s="143">
        <f t="shared" si="9"/>
        <v>111.66666666666667</v>
      </c>
      <c r="AB35" s="139">
        <v>60</v>
      </c>
      <c r="AC35" s="143">
        <f>(AB35*100)/250</f>
        <v>24</v>
      </c>
      <c r="AD35" s="139">
        <v>97</v>
      </c>
      <c r="AE35" s="143">
        <f t="shared" si="10"/>
        <v>161.66666666666666</v>
      </c>
      <c r="AF35" s="139">
        <v>70</v>
      </c>
      <c r="AG35" s="143">
        <f>(AF35*100)/250</f>
        <v>28</v>
      </c>
      <c r="AH35" s="139">
        <v>69</v>
      </c>
      <c r="AI35" s="143">
        <f t="shared" si="16"/>
        <v>98.571428571428569</v>
      </c>
      <c r="AJ35" s="139">
        <v>60</v>
      </c>
      <c r="AK35" s="143">
        <f>(AJ35*100)/250</f>
        <v>24</v>
      </c>
      <c r="AL35" s="139">
        <v>0</v>
      </c>
      <c r="AM35" s="143">
        <f t="shared" si="17"/>
        <v>0</v>
      </c>
      <c r="AN35" s="139">
        <v>250</v>
      </c>
      <c r="AO35" s="143">
        <f t="shared" ref="AO35:AO36" si="20">(Y35+AC35+AG35+AK35)</f>
        <v>100</v>
      </c>
      <c r="AP35" s="139">
        <v>233</v>
      </c>
      <c r="AQ35" s="147">
        <f t="shared" si="14"/>
        <v>93.2</v>
      </c>
      <c r="AS35" s="145" t="s">
        <v>270</v>
      </c>
      <c r="AT35" s="159" t="s">
        <v>270</v>
      </c>
      <c r="AU35" s="145" t="s">
        <v>270</v>
      </c>
      <c r="AV35" s="160" t="s">
        <v>270</v>
      </c>
      <c r="AX35" s="134"/>
      <c r="AY35" s="134"/>
      <c r="AZ35" s="134"/>
      <c r="BA35" s="134"/>
      <c r="BB35" s="134"/>
      <c r="BC35" s="134"/>
      <c r="BD35" s="134"/>
      <c r="BE35" s="134"/>
    </row>
    <row r="36" spans="1:57" s="145" customFormat="1" ht="30" x14ac:dyDescent="0.25">
      <c r="A36" s="155" t="s">
        <v>295</v>
      </c>
      <c r="B36" s="139" t="s">
        <v>270</v>
      </c>
      <c r="C36" s="139" t="s">
        <v>270</v>
      </c>
      <c r="D36" s="139" t="s">
        <v>270</v>
      </c>
      <c r="E36" s="139" t="s">
        <v>270</v>
      </c>
      <c r="F36" s="139" t="s">
        <v>270</v>
      </c>
      <c r="G36" s="139" t="s">
        <v>270</v>
      </c>
      <c r="H36" s="139" t="s">
        <v>270</v>
      </c>
      <c r="I36" s="139" t="s">
        <v>270</v>
      </c>
      <c r="J36" s="139" t="s">
        <v>270</v>
      </c>
      <c r="K36" s="139" t="s">
        <v>270</v>
      </c>
      <c r="L36" s="139" t="s">
        <v>270</v>
      </c>
      <c r="M36" s="139" t="s">
        <v>270</v>
      </c>
      <c r="N36" s="139" t="s">
        <v>270</v>
      </c>
      <c r="O36" s="139" t="s">
        <v>270</v>
      </c>
      <c r="P36" s="139" t="s">
        <v>270</v>
      </c>
      <c r="Q36" s="139" t="s">
        <v>270</v>
      </c>
      <c r="R36" s="139" t="s">
        <v>270</v>
      </c>
      <c r="S36" s="139" t="s">
        <v>270</v>
      </c>
      <c r="T36" s="139" t="s">
        <v>270</v>
      </c>
      <c r="U36" s="143" t="s">
        <v>270</v>
      </c>
      <c r="V36" s="144"/>
      <c r="X36" s="139">
        <v>1</v>
      </c>
      <c r="Y36" s="150">
        <f>(X36*100)/10</f>
        <v>10</v>
      </c>
      <c r="Z36" s="139">
        <v>1</v>
      </c>
      <c r="AA36" s="143">
        <f t="shared" si="9"/>
        <v>100</v>
      </c>
      <c r="AB36" s="139">
        <v>3</v>
      </c>
      <c r="AC36" s="143">
        <f>(AB36*100)/10</f>
        <v>30</v>
      </c>
      <c r="AD36" s="139">
        <v>10</v>
      </c>
      <c r="AE36" s="143">
        <f t="shared" si="10"/>
        <v>333.33333333333331</v>
      </c>
      <c r="AF36" s="139">
        <v>3</v>
      </c>
      <c r="AG36" s="143">
        <f>(AF36*100)/10</f>
        <v>30</v>
      </c>
      <c r="AH36" s="139">
        <v>3</v>
      </c>
      <c r="AI36" s="143">
        <f t="shared" si="16"/>
        <v>100</v>
      </c>
      <c r="AJ36" s="139">
        <v>3</v>
      </c>
      <c r="AK36" s="143">
        <f>(AJ36*100)/10</f>
        <v>30</v>
      </c>
      <c r="AL36" s="139">
        <v>0</v>
      </c>
      <c r="AM36" s="143">
        <f t="shared" si="17"/>
        <v>0</v>
      </c>
      <c r="AN36" s="139">
        <v>10</v>
      </c>
      <c r="AO36" s="143">
        <f t="shared" si="20"/>
        <v>100</v>
      </c>
      <c r="AP36" s="139">
        <v>14</v>
      </c>
      <c r="AQ36" s="147">
        <f t="shared" si="14"/>
        <v>140</v>
      </c>
      <c r="AS36" s="152" t="s">
        <v>270</v>
      </c>
      <c r="AT36" s="152" t="s">
        <v>270</v>
      </c>
      <c r="AU36" s="152" t="s">
        <v>270</v>
      </c>
      <c r="AV36" s="152" t="s">
        <v>270</v>
      </c>
      <c r="AX36" s="134"/>
      <c r="AY36" s="134"/>
      <c r="AZ36" s="134"/>
      <c r="BA36" s="134"/>
      <c r="BB36" s="134"/>
      <c r="BC36" s="134"/>
      <c r="BD36" s="134"/>
      <c r="BE36" s="134"/>
    </row>
    <row r="37" spans="1:57" s="145" customFormat="1" ht="30" x14ac:dyDescent="0.25">
      <c r="A37" s="155" t="s">
        <v>296</v>
      </c>
      <c r="B37" s="139" t="s">
        <v>270</v>
      </c>
      <c r="C37" s="139" t="s">
        <v>270</v>
      </c>
      <c r="D37" s="139" t="s">
        <v>270</v>
      </c>
      <c r="E37" s="139" t="s">
        <v>270</v>
      </c>
      <c r="F37" s="139" t="s">
        <v>270</v>
      </c>
      <c r="G37" s="139" t="s">
        <v>270</v>
      </c>
      <c r="H37" s="139" t="s">
        <v>270</v>
      </c>
      <c r="I37" s="139" t="s">
        <v>270</v>
      </c>
      <c r="J37" s="139" t="s">
        <v>270</v>
      </c>
      <c r="K37" s="139" t="s">
        <v>270</v>
      </c>
      <c r="L37" s="139" t="s">
        <v>270</v>
      </c>
      <c r="M37" s="139" t="s">
        <v>270</v>
      </c>
      <c r="N37" s="139" t="s">
        <v>270</v>
      </c>
      <c r="O37" s="139" t="s">
        <v>270</v>
      </c>
      <c r="P37" s="139" t="s">
        <v>270</v>
      </c>
      <c r="Q37" s="139" t="s">
        <v>270</v>
      </c>
      <c r="R37" s="139" t="s">
        <v>270</v>
      </c>
      <c r="S37" s="139" t="s">
        <v>270</v>
      </c>
      <c r="T37" s="139" t="s">
        <v>270</v>
      </c>
      <c r="U37" s="143" t="s">
        <v>270</v>
      </c>
      <c r="V37" s="144"/>
      <c r="X37" s="139">
        <v>2</v>
      </c>
      <c r="Y37" s="150">
        <f>(X37*100)/9</f>
        <v>22.222222222222221</v>
      </c>
      <c r="Z37" s="139">
        <v>2</v>
      </c>
      <c r="AA37" s="143">
        <f t="shared" si="9"/>
        <v>100</v>
      </c>
      <c r="AB37" s="139">
        <v>2</v>
      </c>
      <c r="AC37" s="143">
        <f>(AB37*100)/9</f>
        <v>22.222222222222221</v>
      </c>
      <c r="AD37" s="139">
        <v>0</v>
      </c>
      <c r="AE37" s="143">
        <f t="shared" si="10"/>
        <v>0</v>
      </c>
      <c r="AF37" s="139">
        <v>2</v>
      </c>
      <c r="AG37" s="143">
        <f>(AF37*100)/9</f>
        <v>22.222222222222221</v>
      </c>
      <c r="AH37" s="139">
        <v>0</v>
      </c>
      <c r="AI37" s="143">
        <f t="shared" si="16"/>
        <v>0</v>
      </c>
      <c r="AJ37" s="139">
        <v>3</v>
      </c>
      <c r="AK37" s="143">
        <f>(AJ37*100)/9</f>
        <v>33.333333333333336</v>
      </c>
      <c r="AL37" s="139">
        <v>0</v>
      </c>
      <c r="AM37" s="143">
        <f t="shared" si="17"/>
        <v>0</v>
      </c>
      <c r="AN37" s="139">
        <v>9</v>
      </c>
      <c r="AO37" s="143">
        <f>(Y37+AC37+AG37+AK37)</f>
        <v>100</v>
      </c>
      <c r="AP37" s="139">
        <v>5</v>
      </c>
      <c r="AQ37" s="147">
        <f t="shared" si="14"/>
        <v>55.555555555555557</v>
      </c>
      <c r="AS37" s="152" t="s">
        <v>270</v>
      </c>
      <c r="AT37" s="152" t="s">
        <v>270</v>
      </c>
      <c r="AU37" s="152" t="s">
        <v>270</v>
      </c>
      <c r="AV37" s="152" t="s">
        <v>270</v>
      </c>
      <c r="AX37" s="134"/>
      <c r="AY37" s="134"/>
      <c r="AZ37" s="134"/>
      <c r="BA37" s="134"/>
      <c r="BB37" s="134"/>
      <c r="BC37" s="134"/>
      <c r="BD37" s="134"/>
      <c r="BE37" s="134"/>
    </row>
    <row r="38" spans="1:57" s="145" customFormat="1" ht="30" x14ac:dyDescent="0.25">
      <c r="A38" s="155" t="s">
        <v>297</v>
      </c>
      <c r="B38" s="139" t="s">
        <v>270</v>
      </c>
      <c r="C38" s="139" t="s">
        <v>270</v>
      </c>
      <c r="D38" s="139" t="s">
        <v>270</v>
      </c>
      <c r="E38" s="139" t="s">
        <v>270</v>
      </c>
      <c r="F38" s="139" t="s">
        <v>270</v>
      </c>
      <c r="G38" s="139" t="s">
        <v>270</v>
      </c>
      <c r="H38" s="139" t="s">
        <v>270</v>
      </c>
      <c r="I38" s="139" t="s">
        <v>270</v>
      </c>
      <c r="J38" s="139" t="s">
        <v>270</v>
      </c>
      <c r="K38" s="139" t="s">
        <v>270</v>
      </c>
      <c r="L38" s="139" t="s">
        <v>270</v>
      </c>
      <c r="M38" s="139" t="s">
        <v>270</v>
      </c>
      <c r="N38" s="139" t="s">
        <v>270</v>
      </c>
      <c r="O38" s="139" t="s">
        <v>270</v>
      </c>
      <c r="P38" s="139" t="s">
        <v>270</v>
      </c>
      <c r="Q38" s="139" t="s">
        <v>270</v>
      </c>
      <c r="R38" s="139" t="s">
        <v>270</v>
      </c>
      <c r="S38" s="139" t="s">
        <v>270</v>
      </c>
      <c r="T38" s="139" t="s">
        <v>270</v>
      </c>
      <c r="U38" s="143" t="s">
        <v>270</v>
      </c>
      <c r="V38" s="144"/>
      <c r="X38" s="139">
        <v>2</v>
      </c>
      <c r="Y38" s="150">
        <f>(X38*100)/8</f>
        <v>25</v>
      </c>
      <c r="Z38" s="139">
        <v>0</v>
      </c>
      <c r="AA38" s="143">
        <f t="shared" si="9"/>
        <v>0</v>
      </c>
      <c r="AB38" s="139">
        <v>2</v>
      </c>
      <c r="AC38" s="143">
        <f>(AB38*100)/8</f>
        <v>25</v>
      </c>
      <c r="AD38" s="139">
        <v>2</v>
      </c>
      <c r="AE38" s="143">
        <f t="shared" si="10"/>
        <v>100</v>
      </c>
      <c r="AF38" s="139">
        <v>2</v>
      </c>
      <c r="AG38" s="143">
        <f>(AF38*100)/8</f>
        <v>25</v>
      </c>
      <c r="AH38" s="139">
        <v>6</v>
      </c>
      <c r="AI38" s="143">
        <f t="shared" si="16"/>
        <v>300</v>
      </c>
      <c r="AJ38" s="139">
        <v>2</v>
      </c>
      <c r="AK38" s="143">
        <f>(AJ38*100)/8</f>
        <v>25</v>
      </c>
      <c r="AL38" s="139">
        <v>9</v>
      </c>
      <c r="AM38" s="143">
        <f t="shared" si="17"/>
        <v>450</v>
      </c>
      <c r="AN38" s="139">
        <v>8</v>
      </c>
      <c r="AO38" s="143">
        <f>(Y38+AC38+AG38+AK38)</f>
        <v>100</v>
      </c>
      <c r="AP38" s="139">
        <v>17</v>
      </c>
      <c r="AQ38" s="147">
        <f t="shared" si="14"/>
        <v>212.5</v>
      </c>
      <c r="AS38" s="152" t="s">
        <v>270</v>
      </c>
      <c r="AT38" s="152" t="s">
        <v>270</v>
      </c>
      <c r="AU38" s="152" t="s">
        <v>270</v>
      </c>
      <c r="AV38" s="152" t="s">
        <v>270</v>
      </c>
      <c r="AX38" s="134"/>
      <c r="AY38" s="134"/>
      <c r="AZ38" s="134"/>
      <c r="BA38" s="134"/>
      <c r="BB38" s="134"/>
      <c r="BC38" s="134"/>
      <c r="BD38" s="134"/>
      <c r="BE38" s="134"/>
    </row>
    <row r="39" spans="1:57" s="145" customFormat="1" x14ac:dyDescent="0.25">
      <c r="A39" s="155" t="s">
        <v>298</v>
      </c>
      <c r="B39" s="139" t="s">
        <v>270</v>
      </c>
      <c r="C39" s="139" t="s">
        <v>270</v>
      </c>
      <c r="D39" s="139" t="s">
        <v>270</v>
      </c>
      <c r="E39" s="139" t="s">
        <v>270</v>
      </c>
      <c r="F39" s="139" t="s">
        <v>270</v>
      </c>
      <c r="G39" s="139" t="s">
        <v>270</v>
      </c>
      <c r="H39" s="139" t="s">
        <v>270</v>
      </c>
      <c r="I39" s="139" t="s">
        <v>270</v>
      </c>
      <c r="J39" s="139" t="s">
        <v>270</v>
      </c>
      <c r="K39" s="139" t="s">
        <v>270</v>
      </c>
      <c r="L39" s="139" t="s">
        <v>270</v>
      </c>
      <c r="M39" s="139" t="s">
        <v>270</v>
      </c>
      <c r="N39" s="139" t="s">
        <v>270</v>
      </c>
      <c r="O39" s="139" t="s">
        <v>270</v>
      </c>
      <c r="P39" s="139" t="s">
        <v>270</v>
      </c>
      <c r="Q39" s="139" t="s">
        <v>270</v>
      </c>
      <c r="R39" s="139" t="s">
        <v>270</v>
      </c>
      <c r="S39" s="139" t="s">
        <v>270</v>
      </c>
      <c r="T39" s="139" t="s">
        <v>270</v>
      </c>
      <c r="U39" s="143" t="s">
        <v>270</v>
      </c>
      <c r="V39" s="144"/>
      <c r="X39" s="145" t="s">
        <v>270</v>
      </c>
      <c r="Y39" s="161" t="s">
        <v>270</v>
      </c>
      <c r="Z39" s="145" t="s">
        <v>270</v>
      </c>
      <c r="AA39" s="160" t="s">
        <v>270</v>
      </c>
      <c r="AB39" s="145" t="s">
        <v>270</v>
      </c>
      <c r="AC39" s="160" t="s">
        <v>270</v>
      </c>
      <c r="AD39" s="145" t="s">
        <v>270</v>
      </c>
      <c r="AE39" s="160" t="s">
        <v>270</v>
      </c>
      <c r="AF39" s="145" t="s">
        <v>270</v>
      </c>
      <c r="AG39" s="160" t="s">
        <v>270</v>
      </c>
      <c r="AH39" s="145" t="s">
        <v>270</v>
      </c>
      <c r="AI39" s="160" t="s">
        <v>270</v>
      </c>
      <c r="AJ39" s="145" t="s">
        <v>270</v>
      </c>
      <c r="AK39" s="160" t="s">
        <v>270</v>
      </c>
      <c r="AL39" s="145" t="s">
        <v>270</v>
      </c>
      <c r="AM39" s="160" t="s">
        <v>270</v>
      </c>
      <c r="AN39" s="145" t="s">
        <v>270</v>
      </c>
      <c r="AO39" s="160" t="s">
        <v>270</v>
      </c>
      <c r="AP39" s="145" t="s">
        <v>270</v>
      </c>
      <c r="AQ39" s="160" t="s">
        <v>270</v>
      </c>
      <c r="AS39" s="139">
        <v>15</v>
      </c>
      <c r="AT39" s="150">
        <f>(AS39*100)/60</f>
        <v>25</v>
      </c>
      <c r="AU39" s="139">
        <v>17</v>
      </c>
      <c r="AV39" s="143">
        <f t="shared" ref="AV39" si="21">(AU39*100)/AS39</f>
        <v>113.33333333333333</v>
      </c>
      <c r="AX39" s="134"/>
      <c r="AY39" s="134"/>
      <c r="AZ39" s="134"/>
      <c r="BA39" s="134"/>
      <c r="BB39" s="134"/>
      <c r="BC39" s="134"/>
      <c r="BD39" s="134"/>
      <c r="BE39" s="134"/>
    </row>
    <row r="40" spans="1:57" s="145" customFormat="1" ht="30" x14ac:dyDescent="0.25">
      <c r="A40" s="162" t="s">
        <v>299</v>
      </c>
      <c r="B40" s="139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44"/>
      <c r="AX40" s="134"/>
      <c r="AY40" s="134"/>
      <c r="AZ40" s="134"/>
      <c r="BA40" s="134"/>
      <c r="BB40" s="134"/>
      <c r="BC40" s="134"/>
      <c r="BD40" s="134"/>
      <c r="BE40" s="134"/>
    </row>
    <row r="41" spans="1:57" s="145" customFormat="1" ht="30" x14ac:dyDescent="0.25">
      <c r="A41" s="149" t="s">
        <v>300</v>
      </c>
      <c r="B41" s="157" t="s">
        <v>301</v>
      </c>
      <c r="C41" s="157" t="s">
        <v>302</v>
      </c>
      <c r="D41" s="157" t="s">
        <v>302</v>
      </c>
      <c r="E41" s="157" t="s">
        <v>302</v>
      </c>
      <c r="F41" s="157" t="s">
        <v>303</v>
      </c>
      <c r="G41" s="157" t="s">
        <v>304</v>
      </c>
      <c r="H41" s="157" t="s">
        <v>302</v>
      </c>
      <c r="I41" s="157" t="s">
        <v>302</v>
      </c>
      <c r="J41" s="157" t="s">
        <v>305</v>
      </c>
      <c r="K41" s="157" t="s">
        <v>306</v>
      </c>
      <c r="L41" s="157" t="s">
        <v>307</v>
      </c>
      <c r="M41" s="157" t="s">
        <v>308</v>
      </c>
      <c r="N41" s="157" t="s">
        <v>303</v>
      </c>
      <c r="O41" s="157" t="s">
        <v>304</v>
      </c>
      <c r="P41" s="157" t="s">
        <v>302</v>
      </c>
      <c r="Q41" s="157" t="s">
        <v>302</v>
      </c>
      <c r="R41" s="157" t="s">
        <v>309</v>
      </c>
      <c r="S41" s="157" t="s">
        <v>310</v>
      </c>
      <c r="T41" s="157" t="s">
        <v>307</v>
      </c>
      <c r="U41" s="157" t="s">
        <v>308</v>
      </c>
      <c r="V41" s="144"/>
      <c r="X41" s="145" t="s">
        <v>270</v>
      </c>
      <c r="Y41" s="145" t="s">
        <v>270</v>
      </c>
      <c r="Z41" s="145" t="s">
        <v>270</v>
      </c>
      <c r="AA41" s="145" t="s">
        <v>270</v>
      </c>
      <c r="AB41" s="145" t="s">
        <v>270</v>
      </c>
      <c r="AC41" s="145" t="s">
        <v>270</v>
      </c>
      <c r="AD41" s="145" t="s">
        <v>270</v>
      </c>
      <c r="AE41" s="145" t="s">
        <v>270</v>
      </c>
      <c r="AF41" s="145" t="s">
        <v>270</v>
      </c>
      <c r="AG41" s="145" t="s">
        <v>270</v>
      </c>
      <c r="AH41" s="145" t="s">
        <v>270</v>
      </c>
      <c r="AI41" s="145" t="s">
        <v>270</v>
      </c>
      <c r="AJ41" s="145" t="s">
        <v>270</v>
      </c>
      <c r="AK41" s="145" t="s">
        <v>270</v>
      </c>
      <c r="AL41" s="145" t="s">
        <v>270</v>
      </c>
      <c r="AM41" s="145" t="s">
        <v>270</v>
      </c>
      <c r="AN41" s="145" t="s">
        <v>270</v>
      </c>
      <c r="AO41" s="145" t="s">
        <v>270</v>
      </c>
      <c r="AP41" s="145" t="s">
        <v>270</v>
      </c>
      <c r="AQ41" s="145" t="s">
        <v>270</v>
      </c>
      <c r="AS41" s="145" t="s">
        <v>270</v>
      </c>
      <c r="AT41" s="145" t="s">
        <v>270</v>
      </c>
      <c r="AU41" s="145" t="s">
        <v>270</v>
      </c>
      <c r="AV41" s="145" t="s">
        <v>270</v>
      </c>
      <c r="AX41" s="134"/>
      <c r="AY41" s="134"/>
      <c r="AZ41" s="134"/>
      <c r="BA41" s="134"/>
      <c r="BB41" s="134"/>
      <c r="BC41" s="134"/>
      <c r="BD41" s="134"/>
      <c r="BE41" s="134"/>
    </row>
    <row r="42" spans="1:57" s="145" customFormat="1" ht="30" x14ac:dyDescent="0.25">
      <c r="A42" s="162" t="s">
        <v>311</v>
      </c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44"/>
      <c r="AX42" s="134"/>
      <c r="AY42" s="134"/>
      <c r="AZ42" s="134"/>
      <c r="BA42" s="134"/>
      <c r="BB42" s="134"/>
      <c r="BC42" s="134"/>
      <c r="BD42" s="134"/>
      <c r="BE42" s="134"/>
    </row>
    <row r="43" spans="1:57" s="145" customFormat="1" ht="30" x14ac:dyDescent="0.25">
      <c r="A43" s="149" t="s">
        <v>312</v>
      </c>
      <c r="B43" s="163" t="s">
        <v>313</v>
      </c>
      <c r="C43" s="164" t="s">
        <v>302</v>
      </c>
      <c r="D43" s="164" t="s">
        <v>302</v>
      </c>
      <c r="E43" s="164" t="s">
        <v>302</v>
      </c>
      <c r="F43" s="163" t="s">
        <v>314</v>
      </c>
      <c r="G43" s="164" t="s">
        <v>315</v>
      </c>
      <c r="H43" s="164" t="s">
        <v>316</v>
      </c>
      <c r="I43" s="164" t="s">
        <v>317</v>
      </c>
      <c r="J43" s="163" t="s">
        <v>318</v>
      </c>
      <c r="K43" s="164" t="s">
        <v>319</v>
      </c>
      <c r="L43" s="164" t="s">
        <v>320</v>
      </c>
      <c r="M43" s="164" t="s">
        <v>321</v>
      </c>
      <c r="N43" s="163" t="s">
        <v>322</v>
      </c>
      <c r="O43" s="164" t="s">
        <v>323</v>
      </c>
      <c r="P43" s="164" t="s">
        <v>324</v>
      </c>
      <c r="Q43" s="164" t="s">
        <v>325</v>
      </c>
      <c r="R43" s="163" t="s">
        <v>326</v>
      </c>
      <c r="S43" s="164" t="s">
        <v>327</v>
      </c>
      <c r="T43" s="164" t="s">
        <v>328</v>
      </c>
      <c r="U43" s="164" t="s">
        <v>329</v>
      </c>
      <c r="V43" s="144"/>
      <c r="X43" s="134">
        <v>3</v>
      </c>
      <c r="Y43" s="165">
        <f>(X43*100)/20</f>
        <v>15</v>
      </c>
      <c r="Z43" s="134">
        <v>0</v>
      </c>
      <c r="AA43" s="166">
        <f t="shared" ref="AA43" si="22">(Z43*100)/X43</f>
        <v>0</v>
      </c>
      <c r="AB43" s="134">
        <v>2</v>
      </c>
      <c r="AC43" s="166">
        <f>(AB43*100)/20</f>
        <v>10</v>
      </c>
      <c r="AD43" s="134">
        <v>2</v>
      </c>
      <c r="AE43" s="166">
        <f t="shared" ref="AE43" si="23">(AD43*100)/AB43</f>
        <v>100</v>
      </c>
      <c r="AF43" s="134">
        <v>5</v>
      </c>
      <c r="AG43" s="166">
        <f>(AF43*100)/20</f>
        <v>25</v>
      </c>
      <c r="AH43" s="134">
        <v>4</v>
      </c>
      <c r="AI43" s="166">
        <f t="shared" ref="AI43" si="24">(AH43*100)/AF43</f>
        <v>80</v>
      </c>
      <c r="AJ43" s="134">
        <v>10</v>
      </c>
      <c r="AK43" s="166">
        <f>(AJ43*100)/20</f>
        <v>50</v>
      </c>
      <c r="AL43" s="134">
        <v>4</v>
      </c>
      <c r="AM43" s="166">
        <f t="shared" ref="AM43" si="25">(AL43*100)/AJ43</f>
        <v>40</v>
      </c>
      <c r="AN43" s="134">
        <v>20</v>
      </c>
      <c r="AO43" s="166">
        <f t="shared" ref="AO43" si="26">(Y43+AC43+AG43+AK43)</f>
        <v>100</v>
      </c>
      <c r="AP43" s="134">
        <v>10</v>
      </c>
      <c r="AQ43" s="166">
        <f t="shared" ref="AQ43" si="27">(AP43*100)/AN43</f>
        <v>50</v>
      </c>
      <c r="AS43" s="145" t="s">
        <v>270</v>
      </c>
      <c r="AT43" s="145" t="s">
        <v>270</v>
      </c>
      <c r="AU43" s="145" t="s">
        <v>270</v>
      </c>
      <c r="AV43" s="145" t="s">
        <v>270</v>
      </c>
      <c r="AX43" s="134"/>
      <c r="AY43" s="134"/>
      <c r="AZ43" s="134"/>
      <c r="BA43" s="134"/>
      <c r="BB43" s="134"/>
      <c r="BC43" s="134"/>
      <c r="BD43" s="134"/>
      <c r="BE43" s="134"/>
    </row>
    <row r="44" spans="1:57" s="145" customFormat="1" ht="45" x14ac:dyDescent="0.25">
      <c r="A44" s="162" t="s">
        <v>330</v>
      </c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44"/>
      <c r="AX44" s="134"/>
      <c r="AY44" s="134"/>
      <c r="AZ44" s="134"/>
      <c r="BA44" s="134"/>
      <c r="BB44" s="134"/>
      <c r="BC44" s="134"/>
      <c r="BD44" s="134"/>
      <c r="BE44" s="134"/>
    </row>
    <row r="45" spans="1:57" s="145" customFormat="1" x14ac:dyDescent="0.25">
      <c r="A45" s="149" t="s">
        <v>331</v>
      </c>
      <c r="B45" s="139">
        <v>25</v>
      </c>
      <c r="C45" s="139">
        <v>25</v>
      </c>
      <c r="D45" s="139">
        <v>0</v>
      </c>
      <c r="E45" s="139">
        <v>0</v>
      </c>
      <c r="F45" s="139">
        <v>25</v>
      </c>
      <c r="G45" s="139">
        <v>25</v>
      </c>
      <c r="H45" s="139">
        <v>7</v>
      </c>
      <c r="I45" s="139">
        <v>28</v>
      </c>
      <c r="J45" s="139">
        <v>25</v>
      </c>
      <c r="K45" s="139">
        <v>25</v>
      </c>
      <c r="L45" s="139">
        <v>1</v>
      </c>
      <c r="M45" s="139">
        <v>4</v>
      </c>
      <c r="N45" s="139">
        <v>25</v>
      </c>
      <c r="O45" s="139">
        <v>25</v>
      </c>
      <c r="P45" s="139">
        <v>0</v>
      </c>
      <c r="Q45" s="139">
        <v>0</v>
      </c>
      <c r="R45" s="139">
        <f t="shared" ref="R45:U45" si="28">B45+F45+J45+N45</f>
        <v>100</v>
      </c>
      <c r="S45" s="139">
        <f t="shared" si="28"/>
        <v>100</v>
      </c>
      <c r="T45" s="139">
        <f t="shared" si="28"/>
        <v>8</v>
      </c>
      <c r="U45" s="143">
        <f t="shared" si="28"/>
        <v>32</v>
      </c>
      <c r="V45" s="144"/>
      <c r="X45" s="134">
        <v>15</v>
      </c>
      <c r="Y45" s="165">
        <f>(X45*100)/100</f>
        <v>15</v>
      </c>
      <c r="Z45" s="134">
        <v>0</v>
      </c>
      <c r="AA45" s="166">
        <f>(Z45*100)/X45</f>
        <v>0</v>
      </c>
      <c r="AB45" s="134">
        <v>25</v>
      </c>
      <c r="AC45" s="166">
        <f>(AB45*100)/100</f>
        <v>25</v>
      </c>
      <c r="AD45" s="134">
        <v>5</v>
      </c>
      <c r="AE45" s="166">
        <f>(AD45*100)/AB45</f>
        <v>20</v>
      </c>
      <c r="AF45" s="134">
        <v>25</v>
      </c>
      <c r="AG45" s="166">
        <f>(AF45*100)/100</f>
        <v>25</v>
      </c>
      <c r="AH45" s="134">
        <v>0</v>
      </c>
      <c r="AI45" s="166">
        <f>(AH45*100)/AF45</f>
        <v>0</v>
      </c>
      <c r="AJ45" s="134">
        <v>35</v>
      </c>
      <c r="AK45" s="166">
        <f>(AJ45*100)/100</f>
        <v>35</v>
      </c>
      <c r="AL45" s="134">
        <v>1</v>
      </c>
      <c r="AM45" s="166">
        <f>(AL45*100)/AJ45</f>
        <v>2.8571428571428572</v>
      </c>
      <c r="AN45" s="134">
        <v>100</v>
      </c>
      <c r="AO45" s="166">
        <f>(Y45+AC45+AG45+AK45)</f>
        <v>100</v>
      </c>
      <c r="AP45" s="134">
        <v>6</v>
      </c>
      <c r="AQ45" s="166">
        <f>(AP45*100)/AN45</f>
        <v>6</v>
      </c>
      <c r="AS45" s="167">
        <v>25</v>
      </c>
      <c r="AT45" s="168">
        <f>(AS45*100)/100</f>
        <v>25</v>
      </c>
      <c r="AU45" s="167">
        <v>0</v>
      </c>
      <c r="AV45" s="169">
        <f t="shared" ref="AV45" si="29">(AU45*100)/AS45</f>
        <v>0</v>
      </c>
      <c r="AX45" s="134"/>
      <c r="AY45" s="134"/>
      <c r="AZ45" s="134"/>
      <c r="BA45" s="134"/>
      <c r="BB45" s="134"/>
      <c r="BC45" s="134"/>
      <c r="BD45" s="134"/>
      <c r="BE45" s="134"/>
    </row>
    <row r="46" spans="1:57" s="145" customFormat="1" x14ac:dyDescent="0.25">
      <c r="A46" s="170" t="s">
        <v>332</v>
      </c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44"/>
      <c r="AX46" s="134"/>
      <c r="AY46" s="134"/>
      <c r="AZ46" s="134"/>
      <c r="BA46" s="134"/>
      <c r="BB46" s="134"/>
      <c r="BC46" s="134"/>
      <c r="BD46" s="134"/>
      <c r="BE46" s="134"/>
    </row>
    <row r="47" spans="1:57" s="145" customFormat="1" ht="30" x14ac:dyDescent="0.25">
      <c r="A47" s="171" t="s">
        <v>333</v>
      </c>
      <c r="B47" s="139">
        <v>0</v>
      </c>
      <c r="C47" s="139">
        <v>0</v>
      </c>
      <c r="D47" s="139">
        <v>1</v>
      </c>
      <c r="E47" s="139">
        <v>0</v>
      </c>
      <c r="F47" s="139">
        <v>0</v>
      </c>
      <c r="G47" s="139">
        <v>0</v>
      </c>
      <c r="H47" s="139">
        <v>0</v>
      </c>
      <c r="I47" s="139">
        <v>0</v>
      </c>
      <c r="J47" s="139">
        <v>1</v>
      </c>
      <c r="K47" s="139">
        <v>50</v>
      </c>
      <c r="L47" s="139">
        <v>0</v>
      </c>
      <c r="M47" s="139">
        <v>0</v>
      </c>
      <c r="N47" s="139">
        <v>1</v>
      </c>
      <c r="O47" s="139">
        <v>50</v>
      </c>
      <c r="P47" s="139">
        <v>0</v>
      </c>
      <c r="Q47" s="139">
        <v>0</v>
      </c>
      <c r="R47" s="139">
        <f t="shared" ref="R47:U47" si="30">B47+F47+J47+N47</f>
        <v>2</v>
      </c>
      <c r="S47" s="139">
        <f t="shared" si="30"/>
        <v>100</v>
      </c>
      <c r="T47" s="139">
        <f t="shared" si="30"/>
        <v>1</v>
      </c>
      <c r="U47" s="143">
        <f t="shared" si="30"/>
        <v>0</v>
      </c>
      <c r="V47" s="144"/>
      <c r="X47" s="145" t="s">
        <v>270</v>
      </c>
      <c r="Y47" s="145" t="s">
        <v>270</v>
      </c>
      <c r="Z47" s="145" t="s">
        <v>270</v>
      </c>
      <c r="AA47" s="145" t="s">
        <v>270</v>
      </c>
      <c r="AB47" s="145" t="s">
        <v>270</v>
      </c>
      <c r="AC47" s="145" t="s">
        <v>270</v>
      </c>
      <c r="AD47" s="145" t="s">
        <v>270</v>
      </c>
      <c r="AE47" s="145" t="s">
        <v>270</v>
      </c>
      <c r="AF47" s="145" t="s">
        <v>270</v>
      </c>
      <c r="AG47" s="145" t="s">
        <v>270</v>
      </c>
      <c r="AH47" s="145" t="s">
        <v>270</v>
      </c>
      <c r="AI47" s="145" t="s">
        <v>270</v>
      </c>
      <c r="AJ47" s="145" t="s">
        <v>270</v>
      </c>
      <c r="AK47" s="145" t="s">
        <v>270</v>
      </c>
      <c r="AL47" s="145" t="s">
        <v>270</v>
      </c>
      <c r="AM47" s="145" t="s">
        <v>270</v>
      </c>
      <c r="AN47" s="145" t="s">
        <v>270</v>
      </c>
      <c r="AO47" s="145" t="s">
        <v>270</v>
      </c>
      <c r="AP47" s="145" t="s">
        <v>270</v>
      </c>
      <c r="AQ47" s="145" t="s">
        <v>270</v>
      </c>
      <c r="AS47" s="145" t="s">
        <v>270</v>
      </c>
      <c r="AT47" s="145" t="s">
        <v>270</v>
      </c>
      <c r="AU47" s="145" t="s">
        <v>270</v>
      </c>
      <c r="AV47" s="145" t="s">
        <v>270</v>
      </c>
      <c r="AX47" s="134"/>
      <c r="AY47" s="134"/>
      <c r="AZ47" s="134"/>
      <c r="BA47" s="134"/>
      <c r="BB47" s="134"/>
      <c r="BC47" s="134"/>
      <c r="BD47" s="134"/>
      <c r="BE47" s="134"/>
    </row>
    <row r="48" spans="1:57" s="145" customFormat="1" ht="30" x14ac:dyDescent="0.25">
      <c r="A48" s="162" t="s">
        <v>334</v>
      </c>
      <c r="B48" s="172"/>
      <c r="C48" s="172"/>
      <c r="D48" s="139"/>
      <c r="E48" s="172"/>
      <c r="F48" s="172"/>
      <c r="G48" s="172"/>
      <c r="H48" s="139"/>
      <c r="I48" s="139"/>
      <c r="J48" s="172"/>
      <c r="K48" s="172"/>
      <c r="L48" s="139"/>
      <c r="M48" s="139"/>
      <c r="N48" s="172"/>
      <c r="O48" s="139"/>
      <c r="P48" s="139"/>
      <c r="Q48" s="139"/>
      <c r="R48" s="172"/>
      <c r="S48" s="139"/>
      <c r="T48" s="139"/>
      <c r="U48" s="139"/>
      <c r="V48" s="144"/>
      <c r="AX48" s="134"/>
      <c r="AY48" s="134"/>
      <c r="AZ48" s="134"/>
      <c r="BA48" s="134"/>
      <c r="BB48" s="134"/>
      <c r="BC48" s="134"/>
      <c r="BD48" s="134"/>
      <c r="BE48" s="134"/>
    </row>
    <row r="49" spans="1:57" s="145" customFormat="1" x14ac:dyDescent="0.25">
      <c r="A49" s="154" t="s">
        <v>335</v>
      </c>
      <c r="B49" s="139">
        <v>1</v>
      </c>
      <c r="C49" s="139">
        <v>10</v>
      </c>
      <c r="D49" s="139">
        <v>4</v>
      </c>
      <c r="E49" s="139">
        <v>400</v>
      </c>
      <c r="F49" s="139">
        <v>2</v>
      </c>
      <c r="G49" s="139">
        <v>20</v>
      </c>
      <c r="H49" s="139">
        <v>0</v>
      </c>
      <c r="I49" s="139">
        <v>0</v>
      </c>
      <c r="J49" s="139">
        <v>4</v>
      </c>
      <c r="K49" s="139">
        <v>40</v>
      </c>
      <c r="L49" s="139">
        <v>0</v>
      </c>
      <c r="M49" s="139">
        <v>0</v>
      </c>
      <c r="N49" s="139">
        <v>3</v>
      </c>
      <c r="O49" s="139">
        <v>30</v>
      </c>
      <c r="P49" s="139">
        <v>4</v>
      </c>
      <c r="Q49" s="139">
        <v>133</v>
      </c>
      <c r="R49" s="139">
        <f t="shared" ref="R49:U49" si="31">B49+F49+J49+N49</f>
        <v>10</v>
      </c>
      <c r="S49" s="139">
        <f t="shared" si="31"/>
        <v>100</v>
      </c>
      <c r="T49" s="139">
        <f t="shared" si="31"/>
        <v>8</v>
      </c>
      <c r="U49" s="143">
        <f t="shared" si="31"/>
        <v>533</v>
      </c>
      <c r="V49" s="144"/>
      <c r="X49" s="145" t="s">
        <v>270</v>
      </c>
      <c r="Y49" s="145" t="s">
        <v>270</v>
      </c>
      <c r="Z49" s="145" t="s">
        <v>270</v>
      </c>
      <c r="AA49" s="145" t="s">
        <v>270</v>
      </c>
      <c r="AB49" s="145" t="s">
        <v>270</v>
      </c>
      <c r="AC49" s="145" t="s">
        <v>270</v>
      </c>
      <c r="AD49" s="145" t="s">
        <v>270</v>
      </c>
      <c r="AE49" s="145" t="s">
        <v>270</v>
      </c>
      <c r="AF49" s="145" t="s">
        <v>270</v>
      </c>
      <c r="AG49" s="145" t="s">
        <v>270</v>
      </c>
      <c r="AH49" s="145" t="s">
        <v>270</v>
      </c>
      <c r="AI49" s="145" t="s">
        <v>270</v>
      </c>
      <c r="AJ49" s="145" t="s">
        <v>270</v>
      </c>
      <c r="AK49" s="145" t="s">
        <v>270</v>
      </c>
      <c r="AL49" s="145" t="s">
        <v>270</v>
      </c>
      <c r="AM49" s="145" t="s">
        <v>270</v>
      </c>
      <c r="AN49" s="145" t="s">
        <v>270</v>
      </c>
      <c r="AO49" s="145" t="s">
        <v>270</v>
      </c>
      <c r="AP49" s="145" t="s">
        <v>270</v>
      </c>
      <c r="AQ49" s="145" t="s">
        <v>270</v>
      </c>
      <c r="AS49" s="145" t="s">
        <v>270</v>
      </c>
      <c r="AT49" s="145" t="s">
        <v>270</v>
      </c>
      <c r="AU49" s="145" t="s">
        <v>270</v>
      </c>
      <c r="AV49" s="145" t="s">
        <v>270</v>
      </c>
      <c r="AX49" s="134"/>
      <c r="AY49" s="134"/>
      <c r="AZ49" s="134"/>
      <c r="BA49" s="134"/>
      <c r="BB49" s="134"/>
      <c r="BC49" s="134"/>
      <c r="BD49" s="134"/>
      <c r="BE49" s="134"/>
    </row>
    <row r="50" spans="1:57" s="145" customFormat="1" x14ac:dyDescent="0.25">
      <c r="A50" s="173" t="s">
        <v>336</v>
      </c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44"/>
      <c r="AX50" s="134"/>
      <c r="AY50" s="134"/>
      <c r="AZ50" s="134"/>
      <c r="BA50" s="134"/>
      <c r="BB50" s="134"/>
      <c r="BC50" s="134"/>
      <c r="BD50" s="134"/>
      <c r="BE50" s="134"/>
    </row>
    <row r="51" spans="1:57" s="145" customFormat="1" x14ac:dyDescent="0.25">
      <c r="A51" s="174" t="s">
        <v>337</v>
      </c>
      <c r="B51" s="139">
        <v>3</v>
      </c>
      <c r="C51" s="139">
        <v>25</v>
      </c>
      <c r="D51" s="139">
        <v>2</v>
      </c>
      <c r="E51" s="139">
        <v>66.67</v>
      </c>
      <c r="F51" s="139">
        <v>3</v>
      </c>
      <c r="G51" s="139">
        <v>25</v>
      </c>
      <c r="H51" s="139">
        <v>4</v>
      </c>
      <c r="I51" s="139">
        <v>133.33000000000001</v>
      </c>
      <c r="J51" s="139">
        <v>3</v>
      </c>
      <c r="K51" s="139">
        <v>25</v>
      </c>
      <c r="L51" s="139">
        <v>1</v>
      </c>
      <c r="M51" s="139">
        <v>33.33</v>
      </c>
      <c r="N51" s="139">
        <v>3</v>
      </c>
      <c r="O51" s="139">
        <v>25</v>
      </c>
      <c r="P51" s="139">
        <v>4</v>
      </c>
      <c r="Q51" s="139">
        <v>133.33000000000001</v>
      </c>
      <c r="R51" s="139">
        <f t="shared" ref="R51:U52" si="32">B51+F51+J51+N51</f>
        <v>12</v>
      </c>
      <c r="S51" s="139">
        <f t="shared" si="32"/>
        <v>100</v>
      </c>
      <c r="T51" s="139">
        <f t="shared" si="32"/>
        <v>11</v>
      </c>
      <c r="U51" s="143">
        <f t="shared" si="32"/>
        <v>366.65999999999997</v>
      </c>
      <c r="V51" s="144"/>
      <c r="X51" s="134">
        <v>3</v>
      </c>
      <c r="Y51" s="165">
        <f>(X51*100)/10</f>
        <v>30</v>
      </c>
      <c r="Z51" s="134">
        <v>2</v>
      </c>
      <c r="AA51" s="166">
        <f t="shared" ref="AA51" si="33">(Z51*100)/X51</f>
        <v>66.666666666666671</v>
      </c>
      <c r="AB51" s="134">
        <v>2</v>
      </c>
      <c r="AC51" s="166">
        <f>(AB51*100)/10</f>
        <v>20</v>
      </c>
      <c r="AD51" s="134">
        <v>2</v>
      </c>
      <c r="AE51" s="134">
        <f t="shared" ref="AE51" si="34">(AD51*100)/AB51</f>
        <v>100</v>
      </c>
      <c r="AF51" s="134">
        <v>3</v>
      </c>
      <c r="AG51" s="166">
        <f>(AF51*100)/10</f>
        <v>30</v>
      </c>
      <c r="AH51" s="134">
        <v>1</v>
      </c>
      <c r="AI51" s="166">
        <f t="shared" ref="AI51" si="35">(AH51*100)/AF51</f>
        <v>33.333333333333336</v>
      </c>
      <c r="AJ51" s="134">
        <v>2</v>
      </c>
      <c r="AK51" s="166">
        <f>(AJ51*100)/10</f>
        <v>20</v>
      </c>
      <c r="AL51" s="134">
        <v>4</v>
      </c>
      <c r="AM51" s="166">
        <f t="shared" ref="AM51" si="36">(AL51*100)/AJ51</f>
        <v>200</v>
      </c>
      <c r="AN51" s="134">
        <v>10</v>
      </c>
      <c r="AO51" s="166">
        <f t="shared" ref="AO51" si="37">(Y51+AC51+AG51+AK51)</f>
        <v>100</v>
      </c>
      <c r="AP51" s="134">
        <v>9</v>
      </c>
      <c r="AQ51" s="166">
        <f>(AP51*100)/AN51</f>
        <v>90</v>
      </c>
      <c r="AS51" s="167">
        <v>1</v>
      </c>
      <c r="AT51" s="168">
        <f>(AS51*100)/10</f>
        <v>10</v>
      </c>
      <c r="AU51" s="167">
        <v>4</v>
      </c>
      <c r="AV51" s="169">
        <f t="shared" ref="AV51" si="38">(AU51*100)/AS51</f>
        <v>400</v>
      </c>
      <c r="AX51" s="134"/>
      <c r="AY51" s="134"/>
      <c r="AZ51" s="134"/>
      <c r="BA51" s="134"/>
      <c r="BB51" s="134"/>
      <c r="BC51" s="134"/>
      <c r="BD51" s="134"/>
      <c r="BE51" s="134"/>
    </row>
    <row r="52" spans="1:57" s="145" customFormat="1" x14ac:dyDescent="0.25">
      <c r="A52" s="174" t="s">
        <v>338</v>
      </c>
      <c r="B52" s="139">
        <v>200</v>
      </c>
      <c r="C52" s="139">
        <v>25</v>
      </c>
      <c r="D52" s="139">
        <v>112</v>
      </c>
      <c r="E52" s="139">
        <v>56</v>
      </c>
      <c r="F52" s="139">
        <v>200</v>
      </c>
      <c r="G52" s="139">
        <v>25</v>
      </c>
      <c r="H52" s="139">
        <v>124</v>
      </c>
      <c r="I52" s="139">
        <v>62</v>
      </c>
      <c r="J52" s="139">
        <v>200</v>
      </c>
      <c r="K52" s="139">
        <v>25</v>
      </c>
      <c r="L52" s="139">
        <v>117</v>
      </c>
      <c r="M52" s="139">
        <v>58.5</v>
      </c>
      <c r="N52" s="139">
        <v>200</v>
      </c>
      <c r="O52" s="139">
        <v>25</v>
      </c>
      <c r="P52" s="139">
        <v>210</v>
      </c>
      <c r="Q52" s="139">
        <v>105</v>
      </c>
      <c r="R52" s="139">
        <f t="shared" si="32"/>
        <v>800</v>
      </c>
      <c r="S52" s="139">
        <f t="shared" si="32"/>
        <v>100</v>
      </c>
      <c r="T52" s="139">
        <f t="shared" si="32"/>
        <v>563</v>
      </c>
      <c r="U52" s="143">
        <f t="shared" si="32"/>
        <v>281.5</v>
      </c>
      <c r="V52" s="144"/>
      <c r="X52" s="134">
        <v>200</v>
      </c>
      <c r="Y52" s="165">
        <f>(X52*100)/800</f>
        <v>25</v>
      </c>
      <c r="Z52" s="134">
        <v>209</v>
      </c>
      <c r="AA52" s="166">
        <f>(Z52*100)/X52</f>
        <v>104.5</v>
      </c>
      <c r="AB52" s="175">
        <v>200</v>
      </c>
      <c r="AC52" s="166">
        <f>(AB52*100)/800</f>
        <v>25</v>
      </c>
      <c r="AD52" s="134">
        <v>299</v>
      </c>
      <c r="AE52" s="134">
        <f>(AD52*100)/AB52</f>
        <v>149.5</v>
      </c>
      <c r="AF52" s="134">
        <v>200</v>
      </c>
      <c r="AG52" s="166">
        <f>(AF52*100)/800</f>
        <v>25</v>
      </c>
      <c r="AH52" s="134">
        <v>190</v>
      </c>
      <c r="AI52" s="166">
        <f>(AH52*100)/AF52</f>
        <v>95</v>
      </c>
      <c r="AJ52" s="134">
        <v>200</v>
      </c>
      <c r="AK52" s="166">
        <f>(AJ52*100)/800</f>
        <v>25</v>
      </c>
      <c r="AL52" s="134">
        <v>126</v>
      </c>
      <c r="AM52" s="166">
        <f>(AL52*100)/AJ52</f>
        <v>63</v>
      </c>
      <c r="AN52" s="134">
        <v>800</v>
      </c>
      <c r="AO52" s="166">
        <f>(Y52+AC52+AG52+AK52)</f>
        <v>100</v>
      </c>
      <c r="AP52" s="134">
        <v>824</v>
      </c>
      <c r="AQ52" s="166">
        <f>(AP52*100)/AN52</f>
        <v>103</v>
      </c>
      <c r="AS52" s="167">
        <v>200</v>
      </c>
      <c r="AT52" s="168">
        <f>(AS52*100)/800</f>
        <v>25</v>
      </c>
      <c r="AU52" s="167">
        <v>211</v>
      </c>
      <c r="AV52" s="169">
        <f>(AU52*100)/AS52</f>
        <v>105.5</v>
      </c>
      <c r="AX52" s="134"/>
      <c r="AY52" s="134"/>
      <c r="AZ52" s="134"/>
      <c r="BA52" s="134"/>
      <c r="BB52" s="134"/>
      <c r="BC52" s="134"/>
      <c r="BD52" s="134"/>
      <c r="BE52" s="134"/>
    </row>
    <row r="53" spans="1:57" s="145" customFormat="1" x14ac:dyDescent="0.25">
      <c r="A53" s="133" t="s">
        <v>339</v>
      </c>
      <c r="B53" s="139" t="s">
        <v>270</v>
      </c>
      <c r="C53" s="139" t="s">
        <v>270</v>
      </c>
      <c r="D53" s="139" t="s">
        <v>270</v>
      </c>
      <c r="E53" s="139" t="s">
        <v>270</v>
      </c>
      <c r="F53" s="139" t="s">
        <v>270</v>
      </c>
      <c r="G53" s="139" t="s">
        <v>270</v>
      </c>
      <c r="H53" s="139" t="s">
        <v>270</v>
      </c>
      <c r="I53" s="139" t="s">
        <v>270</v>
      </c>
      <c r="J53" s="139" t="s">
        <v>270</v>
      </c>
      <c r="K53" s="139" t="s">
        <v>270</v>
      </c>
      <c r="L53" s="139" t="s">
        <v>270</v>
      </c>
      <c r="M53" s="139" t="s">
        <v>270</v>
      </c>
      <c r="N53" s="139" t="s">
        <v>270</v>
      </c>
      <c r="O53" s="139" t="s">
        <v>270</v>
      </c>
      <c r="P53" s="139" t="s">
        <v>270</v>
      </c>
      <c r="Q53" s="139" t="s">
        <v>270</v>
      </c>
      <c r="R53" s="139" t="s">
        <v>270</v>
      </c>
      <c r="S53" s="139" t="s">
        <v>270</v>
      </c>
      <c r="T53" s="139" t="s">
        <v>270</v>
      </c>
      <c r="U53" s="139" t="s">
        <v>270</v>
      </c>
      <c r="V53" s="144"/>
      <c r="X53" s="134">
        <v>25</v>
      </c>
      <c r="Y53" s="165">
        <f>(X53*100)/100</f>
        <v>25</v>
      </c>
      <c r="Z53" s="134">
        <v>7</v>
      </c>
      <c r="AA53" s="166">
        <f t="shared" ref="AA53" si="39">(Z53*100)/X53</f>
        <v>28</v>
      </c>
      <c r="AB53" s="134">
        <v>25</v>
      </c>
      <c r="AC53" s="166">
        <f>(AB53*100)/100</f>
        <v>25</v>
      </c>
      <c r="AD53" s="134">
        <v>10</v>
      </c>
      <c r="AE53" s="134">
        <f t="shared" ref="AE53" si="40">(AD53*100)/AB53</f>
        <v>40</v>
      </c>
      <c r="AF53" s="134">
        <v>25</v>
      </c>
      <c r="AG53" s="166">
        <f>(AF53*100)/100</f>
        <v>25</v>
      </c>
      <c r="AH53" s="134">
        <v>0</v>
      </c>
      <c r="AI53" s="166">
        <f t="shared" ref="AI53" si="41">(AH53*100)/AF53</f>
        <v>0</v>
      </c>
      <c r="AJ53" s="134">
        <v>25</v>
      </c>
      <c r="AK53" s="166">
        <f>(AJ53*100)/100</f>
        <v>25</v>
      </c>
      <c r="AL53" s="134">
        <v>0</v>
      </c>
      <c r="AM53" s="166">
        <f t="shared" ref="AM53" si="42">(AL53*100)/AJ53</f>
        <v>0</v>
      </c>
      <c r="AN53" s="134">
        <v>100</v>
      </c>
      <c r="AO53" s="166">
        <f t="shared" ref="AO53" si="43">(Y53+AC53+AG53+AK53)</f>
        <v>100</v>
      </c>
      <c r="AP53" s="134">
        <v>17</v>
      </c>
      <c r="AQ53" s="166">
        <f>(AP53*100)/AN53</f>
        <v>17</v>
      </c>
      <c r="AS53" s="167">
        <v>30</v>
      </c>
      <c r="AT53" s="168">
        <f>(AS53*100)/100</f>
        <v>30</v>
      </c>
      <c r="AU53" s="167">
        <v>7</v>
      </c>
      <c r="AV53" s="169">
        <f t="shared" ref="AV53" si="44">(AU53*100)/AS53</f>
        <v>23.333333333333332</v>
      </c>
      <c r="AX53" s="176"/>
      <c r="AY53" s="176"/>
      <c r="AZ53" s="176"/>
      <c r="BA53" s="176"/>
      <c r="BB53" s="176"/>
      <c r="BC53" s="176"/>
      <c r="BD53" s="176"/>
      <c r="BE53" s="176"/>
    </row>
    <row r="54" spans="1:57" s="145" customFormat="1" ht="30" x14ac:dyDescent="0.25">
      <c r="A54" s="133" t="s">
        <v>340</v>
      </c>
      <c r="B54" s="139" t="s">
        <v>270</v>
      </c>
      <c r="C54" s="139" t="s">
        <v>270</v>
      </c>
      <c r="D54" s="139" t="s">
        <v>270</v>
      </c>
      <c r="E54" s="139" t="s">
        <v>270</v>
      </c>
      <c r="F54" s="139" t="s">
        <v>270</v>
      </c>
      <c r="G54" s="139" t="s">
        <v>270</v>
      </c>
      <c r="H54" s="139" t="s">
        <v>270</v>
      </c>
      <c r="I54" s="139" t="s">
        <v>270</v>
      </c>
      <c r="J54" s="139" t="s">
        <v>270</v>
      </c>
      <c r="K54" s="139" t="s">
        <v>270</v>
      </c>
      <c r="L54" s="139" t="s">
        <v>270</v>
      </c>
      <c r="M54" s="139" t="s">
        <v>270</v>
      </c>
      <c r="N54" s="139" t="s">
        <v>270</v>
      </c>
      <c r="O54" s="139" t="s">
        <v>270</v>
      </c>
      <c r="P54" s="139" t="s">
        <v>270</v>
      </c>
      <c r="Q54" s="139" t="s">
        <v>270</v>
      </c>
      <c r="R54" s="139" t="s">
        <v>270</v>
      </c>
      <c r="S54" s="139" t="s">
        <v>270</v>
      </c>
      <c r="T54" s="139" t="s">
        <v>270</v>
      </c>
      <c r="U54" s="139" t="s">
        <v>270</v>
      </c>
      <c r="V54" s="144"/>
      <c r="X54" s="134">
        <v>3</v>
      </c>
      <c r="Y54" s="165">
        <f>(X54*100)/10</f>
        <v>30</v>
      </c>
      <c r="Z54" s="134">
        <v>0</v>
      </c>
      <c r="AA54" s="166">
        <f>(Z54*100)/X54</f>
        <v>0</v>
      </c>
      <c r="AB54" s="134">
        <v>3</v>
      </c>
      <c r="AC54" s="166">
        <f>(AB54*100)/10</f>
        <v>30</v>
      </c>
      <c r="AD54" s="134">
        <v>2</v>
      </c>
      <c r="AE54" s="166">
        <f>(AD54*100)/AB54</f>
        <v>66.666666666666671</v>
      </c>
      <c r="AF54" s="134">
        <v>2</v>
      </c>
      <c r="AG54" s="166">
        <f>(AF54*100)/10</f>
        <v>20</v>
      </c>
      <c r="AH54" s="134">
        <v>0</v>
      </c>
      <c r="AI54" s="166">
        <f>(AH54*100)/AF54</f>
        <v>0</v>
      </c>
      <c r="AJ54" s="134">
        <v>2</v>
      </c>
      <c r="AK54" s="166">
        <f>(AJ54*100)/10</f>
        <v>20</v>
      </c>
      <c r="AL54" s="134">
        <v>6</v>
      </c>
      <c r="AM54" s="166">
        <f>(AL54*100)/AJ54</f>
        <v>300</v>
      </c>
      <c r="AN54" s="134">
        <v>10</v>
      </c>
      <c r="AO54" s="166">
        <f>(Y54+AC54+AG54+AK54)</f>
        <v>100</v>
      </c>
      <c r="AP54" s="134">
        <v>8</v>
      </c>
      <c r="AQ54" s="166">
        <f>(AP54*100)/AN54</f>
        <v>80</v>
      </c>
      <c r="AS54" s="177" t="s">
        <v>270</v>
      </c>
      <c r="AT54" s="177" t="s">
        <v>270</v>
      </c>
      <c r="AU54" s="177" t="s">
        <v>270</v>
      </c>
      <c r="AV54" s="177" t="s">
        <v>270</v>
      </c>
      <c r="AX54" s="134"/>
      <c r="AY54" s="134"/>
      <c r="AZ54" s="134"/>
      <c r="BA54" s="134"/>
      <c r="BB54" s="134"/>
      <c r="BC54" s="134"/>
      <c r="BD54" s="134"/>
      <c r="BE54" s="134"/>
    </row>
    <row r="55" spans="1:57" s="145" customFormat="1" ht="30" x14ac:dyDescent="0.25">
      <c r="A55" s="133" t="s">
        <v>341</v>
      </c>
      <c r="B55" s="139" t="s">
        <v>270</v>
      </c>
      <c r="C55" s="139" t="s">
        <v>270</v>
      </c>
      <c r="D55" s="139" t="s">
        <v>270</v>
      </c>
      <c r="E55" s="139" t="s">
        <v>270</v>
      </c>
      <c r="F55" s="139" t="s">
        <v>270</v>
      </c>
      <c r="G55" s="139" t="s">
        <v>270</v>
      </c>
      <c r="H55" s="139" t="s">
        <v>270</v>
      </c>
      <c r="I55" s="139" t="s">
        <v>270</v>
      </c>
      <c r="J55" s="139" t="s">
        <v>270</v>
      </c>
      <c r="K55" s="139" t="s">
        <v>270</v>
      </c>
      <c r="L55" s="139" t="s">
        <v>270</v>
      </c>
      <c r="M55" s="139" t="s">
        <v>270</v>
      </c>
      <c r="N55" s="139" t="s">
        <v>270</v>
      </c>
      <c r="O55" s="139" t="s">
        <v>270</v>
      </c>
      <c r="P55" s="139" t="s">
        <v>270</v>
      </c>
      <c r="Q55" s="139" t="s">
        <v>270</v>
      </c>
      <c r="R55" s="139" t="s">
        <v>270</v>
      </c>
      <c r="S55" s="139" t="s">
        <v>270</v>
      </c>
      <c r="T55" s="139" t="s">
        <v>270</v>
      </c>
      <c r="U55" s="139" t="s">
        <v>270</v>
      </c>
      <c r="V55" s="144"/>
      <c r="X55" s="134">
        <v>1</v>
      </c>
      <c r="Y55" s="165">
        <f>(X55*100)/2</f>
        <v>50</v>
      </c>
      <c r="Z55" s="134">
        <v>1</v>
      </c>
      <c r="AA55" s="166">
        <f t="shared" ref="AA55:AA67" si="45">(Z55*100)/X55</f>
        <v>100</v>
      </c>
      <c r="AB55" s="134">
        <v>0</v>
      </c>
      <c r="AC55" s="166">
        <f>(AB55*100)/2</f>
        <v>0</v>
      </c>
      <c r="AD55" s="134">
        <v>2</v>
      </c>
      <c r="AE55" s="166" t="e">
        <f t="shared" ref="AE55:AE67" si="46">(AD55*100)/AB55</f>
        <v>#DIV/0!</v>
      </c>
      <c r="AF55" s="134">
        <v>0</v>
      </c>
      <c r="AG55" s="166">
        <f>(AF55*100)/2</f>
        <v>0</v>
      </c>
      <c r="AH55" s="134">
        <v>0</v>
      </c>
      <c r="AI55" s="166">
        <v>0</v>
      </c>
      <c r="AJ55" s="134">
        <v>1</v>
      </c>
      <c r="AK55" s="166">
        <f>(AJ55*100)/2</f>
        <v>50</v>
      </c>
      <c r="AL55" s="134">
        <v>0</v>
      </c>
      <c r="AM55" s="166">
        <f t="shared" ref="AM55:AM57" si="47">(AL55*100)/AJ55</f>
        <v>0</v>
      </c>
      <c r="AN55" s="134">
        <v>2</v>
      </c>
      <c r="AO55" s="166">
        <f t="shared" ref="AO55:AO67" si="48">(Y55+AC55+AG55+AK55)</f>
        <v>100</v>
      </c>
      <c r="AP55" s="134">
        <v>3</v>
      </c>
      <c r="AQ55" s="166">
        <f t="shared" ref="AQ55:AQ67" si="49">(AP55*100)/AN55</f>
        <v>150</v>
      </c>
      <c r="AS55" s="167">
        <v>0</v>
      </c>
      <c r="AT55" s="168">
        <f>(AS55*100)/2</f>
        <v>0</v>
      </c>
      <c r="AU55" s="167">
        <v>1</v>
      </c>
      <c r="AV55" s="169" t="e">
        <f>(AU55*100)/AS55</f>
        <v>#DIV/0!</v>
      </c>
      <c r="AX55" s="134"/>
      <c r="AY55" s="134"/>
      <c r="AZ55" s="134"/>
      <c r="BA55" s="134"/>
      <c r="BB55" s="134"/>
      <c r="BC55" s="134"/>
      <c r="BD55" s="134"/>
      <c r="BE55" s="134"/>
    </row>
    <row r="56" spans="1:57" s="145" customFormat="1" ht="30" x14ac:dyDescent="0.25">
      <c r="A56" s="133" t="s">
        <v>342</v>
      </c>
      <c r="B56" s="139" t="s">
        <v>270</v>
      </c>
      <c r="C56" s="139" t="s">
        <v>270</v>
      </c>
      <c r="D56" s="139" t="s">
        <v>270</v>
      </c>
      <c r="E56" s="139" t="s">
        <v>270</v>
      </c>
      <c r="F56" s="139" t="s">
        <v>270</v>
      </c>
      <c r="G56" s="139" t="s">
        <v>270</v>
      </c>
      <c r="H56" s="139" t="s">
        <v>270</v>
      </c>
      <c r="I56" s="139" t="s">
        <v>270</v>
      </c>
      <c r="J56" s="139" t="s">
        <v>270</v>
      </c>
      <c r="K56" s="139" t="s">
        <v>270</v>
      </c>
      <c r="L56" s="139" t="s">
        <v>270</v>
      </c>
      <c r="M56" s="139" t="s">
        <v>270</v>
      </c>
      <c r="N56" s="139" t="s">
        <v>270</v>
      </c>
      <c r="O56" s="139" t="s">
        <v>270</v>
      </c>
      <c r="P56" s="139" t="s">
        <v>270</v>
      </c>
      <c r="Q56" s="139" t="s">
        <v>270</v>
      </c>
      <c r="R56" s="139" t="s">
        <v>270</v>
      </c>
      <c r="S56" s="139" t="s">
        <v>270</v>
      </c>
      <c r="T56" s="139" t="s">
        <v>270</v>
      </c>
      <c r="U56" s="139" t="s">
        <v>270</v>
      </c>
      <c r="V56" s="144"/>
      <c r="X56" s="134">
        <v>0</v>
      </c>
      <c r="Y56" s="165">
        <f>(X56*100)/1</f>
        <v>0</v>
      </c>
      <c r="Z56" s="134">
        <v>0</v>
      </c>
      <c r="AA56" s="166" t="e">
        <f t="shared" si="45"/>
        <v>#DIV/0!</v>
      </c>
      <c r="AB56" s="134">
        <v>0</v>
      </c>
      <c r="AC56" s="166">
        <f>(AB56*100)/1</f>
        <v>0</v>
      </c>
      <c r="AD56" s="134">
        <v>0</v>
      </c>
      <c r="AE56" s="166" t="e">
        <f t="shared" si="46"/>
        <v>#DIV/0!</v>
      </c>
      <c r="AF56" s="134">
        <v>0</v>
      </c>
      <c r="AG56" s="166">
        <f>(AF56*100)/1</f>
        <v>0</v>
      </c>
      <c r="AH56" s="134">
        <v>0</v>
      </c>
      <c r="AI56" s="166">
        <v>0</v>
      </c>
      <c r="AJ56" s="134">
        <v>1</v>
      </c>
      <c r="AK56" s="166">
        <f>(AJ56*100)/1</f>
        <v>100</v>
      </c>
      <c r="AL56" s="134">
        <v>0</v>
      </c>
      <c r="AM56" s="166">
        <f t="shared" si="47"/>
        <v>0</v>
      </c>
      <c r="AN56" s="134">
        <v>1</v>
      </c>
      <c r="AO56" s="166">
        <f t="shared" si="48"/>
        <v>100</v>
      </c>
      <c r="AP56" s="134">
        <v>0</v>
      </c>
      <c r="AQ56" s="166">
        <f t="shared" si="49"/>
        <v>0</v>
      </c>
      <c r="AS56" s="177" t="s">
        <v>270</v>
      </c>
      <c r="AT56" s="178" t="s">
        <v>270</v>
      </c>
      <c r="AU56" s="177" t="s">
        <v>270</v>
      </c>
      <c r="AV56" s="179" t="s">
        <v>270</v>
      </c>
      <c r="AX56" s="134"/>
      <c r="AY56" s="134"/>
      <c r="AZ56" s="134"/>
      <c r="BA56" s="134"/>
      <c r="BB56" s="134"/>
      <c r="BC56" s="134"/>
      <c r="BD56" s="134"/>
      <c r="BE56" s="134"/>
    </row>
    <row r="57" spans="1:57" s="145" customFormat="1" ht="30" x14ac:dyDescent="0.25">
      <c r="A57" s="133" t="s">
        <v>343</v>
      </c>
      <c r="B57" s="139" t="s">
        <v>270</v>
      </c>
      <c r="C57" s="139" t="s">
        <v>270</v>
      </c>
      <c r="D57" s="139" t="s">
        <v>270</v>
      </c>
      <c r="E57" s="139" t="s">
        <v>270</v>
      </c>
      <c r="F57" s="139" t="s">
        <v>270</v>
      </c>
      <c r="G57" s="139" t="s">
        <v>270</v>
      </c>
      <c r="H57" s="139" t="s">
        <v>270</v>
      </c>
      <c r="I57" s="139" t="s">
        <v>270</v>
      </c>
      <c r="J57" s="139" t="s">
        <v>270</v>
      </c>
      <c r="K57" s="139" t="s">
        <v>270</v>
      </c>
      <c r="L57" s="139" t="s">
        <v>270</v>
      </c>
      <c r="M57" s="139" t="s">
        <v>270</v>
      </c>
      <c r="N57" s="139" t="s">
        <v>270</v>
      </c>
      <c r="O57" s="139" t="s">
        <v>270</v>
      </c>
      <c r="P57" s="139" t="s">
        <v>270</v>
      </c>
      <c r="Q57" s="139" t="s">
        <v>270</v>
      </c>
      <c r="R57" s="139" t="s">
        <v>270</v>
      </c>
      <c r="S57" s="139" t="s">
        <v>270</v>
      </c>
      <c r="T57" s="139" t="s">
        <v>270</v>
      </c>
      <c r="U57" s="139" t="s">
        <v>270</v>
      </c>
      <c r="V57" s="144"/>
      <c r="X57" s="134">
        <v>0</v>
      </c>
      <c r="Y57" s="165">
        <f>(X57*100)/1</f>
        <v>0</v>
      </c>
      <c r="Z57" s="134">
        <v>0</v>
      </c>
      <c r="AA57" s="166" t="e">
        <f t="shared" si="45"/>
        <v>#DIV/0!</v>
      </c>
      <c r="AB57" s="134">
        <v>1</v>
      </c>
      <c r="AC57" s="166">
        <f>(AB57*100)/1</f>
        <v>100</v>
      </c>
      <c r="AD57" s="134">
        <v>0</v>
      </c>
      <c r="AE57" s="166">
        <f t="shared" si="46"/>
        <v>0</v>
      </c>
      <c r="AF57" s="134">
        <v>0</v>
      </c>
      <c r="AG57" s="166">
        <f>(AF57*100)/1</f>
        <v>0</v>
      </c>
      <c r="AH57" s="134">
        <v>0</v>
      </c>
      <c r="AI57" s="166">
        <v>0</v>
      </c>
      <c r="AJ57" s="134">
        <v>0</v>
      </c>
      <c r="AK57" s="166">
        <f>(AJ57*100)/1</f>
        <v>0</v>
      </c>
      <c r="AL57" s="134">
        <v>0</v>
      </c>
      <c r="AM57" s="166" t="e">
        <f t="shared" si="47"/>
        <v>#DIV/0!</v>
      </c>
      <c r="AN57" s="134">
        <v>1</v>
      </c>
      <c r="AO57" s="166">
        <f t="shared" si="48"/>
        <v>100</v>
      </c>
      <c r="AP57" s="134">
        <v>0</v>
      </c>
      <c r="AQ57" s="166">
        <f t="shared" si="49"/>
        <v>0</v>
      </c>
      <c r="AS57" s="177" t="s">
        <v>270</v>
      </c>
      <c r="AT57" s="178" t="s">
        <v>270</v>
      </c>
      <c r="AU57" s="177" t="s">
        <v>270</v>
      </c>
      <c r="AV57" s="179" t="s">
        <v>270</v>
      </c>
      <c r="AX57" s="134"/>
      <c r="AY57" s="134"/>
      <c r="AZ57" s="134"/>
      <c r="BA57" s="134"/>
      <c r="BB57" s="134"/>
      <c r="BC57" s="134"/>
      <c r="BD57" s="134"/>
      <c r="BE57" s="134"/>
    </row>
    <row r="58" spans="1:57" s="145" customFormat="1" ht="30" x14ac:dyDescent="0.25">
      <c r="A58" s="180" t="s">
        <v>344</v>
      </c>
      <c r="B58" s="139" t="s">
        <v>270</v>
      </c>
      <c r="C58" s="139" t="s">
        <v>270</v>
      </c>
      <c r="D58" s="139" t="s">
        <v>270</v>
      </c>
      <c r="E58" s="139" t="s">
        <v>270</v>
      </c>
      <c r="F58" s="139" t="s">
        <v>270</v>
      </c>
      <c r="G58" s="139" t="s">
        <v>270</v>
      </c>
      <c r="H58" s="139" t="s">
        <v>270</v>
      </c>
      <c r="I58" s="139" t="s">
        <v>270</v>
      </c>
      <c r="J58" s="139" t="s">
        <v>270</v>
      </c>
      <c r="K58" s="139" t="s">
        <v>270</v>
      </c>
      <c r="L58" s="139" t="s">
        <v>270</v>
      </c>
      <c r="M58" s="139" t="s">
        <v>270</v>
      </c>
      <c r="N58" s="139" t="s">
        <v>270</v>
      </c>
      <c r="O58" s="139" t="s">
        <v>270</v>
      </c>
      <c r="P58" s="139" t="s">
        <v>270</v>
      </c>
      <c r="Q58" s="139" t="s">
        <v>270</v>
      </c>
      <c r="R58" s="139" t="s">
        <v>270</v>
      </c>
      <c r="S58" s="139" t="s">
        <v>270</v>
      </c>
      <c r="T58" s="139" t="s">
        <v>270</v>
      </c>
      <c r="U58" s="139" t="s">
        <v>270</v>
      </c>
      <c r="V58" s="144"/>
      <c r="X58" s="134">
        <v>0</v>
      </c>
      <c r="Y58" s="165">
        <f>(X58*100)/10</f>
        <v>0</v>
      </c>
      <c r="Z58" s="134">
        <v>0</v>
      </c>
      <c r="AA58" s="166" t="e">
        <f t="shared" si="45"/>
        <v>#DIV/0!</v>
      </c>
      <c r="AB58" s="134">
        <v>2</v>
      </c>
      <c r="AC58" s="166">
        <f>(AB58*100)/10</f>
        <v>20</v>
      </c>
      <c r="AD58" s="134">
        <v>0</v>
      </c>
      <c r="AE58" s="166">
        <f t="shared" si="46"/>
        <v>0</v>
      </c>
      <c r="AF58" s="134">
        <v>3</v>
      </c>
      <c r="AG58" s="166">
        <f>(AF58*100)/10</f>
        <v>30</v>
      </c>
      <c r="AH58" s="134">
        <v>0</v>
      </c>
      <c r="AI58" s="166">
        <f t="shared" ref="AI58:AI59" si="50">(AH58*100)/AF58</f>
        <v>0</v>
      </c>
      <c r="AJ58" s="134">
        <v>2</v>
      </c>
      <c r="AK58" s="166">
        <f>(AJ58*100)/10</f>
        <v>20</v>
      </c>
      <c r="AL58" s="134">
        <v>0</v>
      </c>
      <c r="AM58" s="166">
        <f>(AL58*100)/AJ58</f>
        <v>0</v>
      </c>
      <c r="AN58" s="134">
        <v>10</v>
      </c>
      <c r="AO58" s="166">
        <f t="shared" si="48"/>
        <v>70</v>
      </c>
      <c r="AP58" s="134">
        <v>0</v>
      </c>
      <c r="AQ58" s="166">
        <f t="shared" si="49"/>
        <v>0</v>
      </c>
      <c r="AS58" s="177" t="s">
        <v>270</v>
      </c>
      <c r="AT58" s="178" t="s">
        <v>270</v>
      </c>
      <c r="AU58" s="177" t="s">
        <v>270</v>
      </c>
      <c r="AV58" s="179" t="s">
        <v>270</v>
      </c>
      <c r="AX58" s="134"/>
      <c r="AY58" s="134"/>
      <c r="AZ58" s="134"/>
      <c r="BA58" s="134"/>
      <c r="BB58" s="134"/>
      <c r="BC58" s="134"/>
      <c r="BD58" s="134"/>
      <c r="BE58" s="134"/>
    </row>
    <row r="59" spans="1:57" s="145" customFormat="1" ht="30" x14ac:dyDescent="0.25">
      <c r="A59" s="133" t="s">
        <v>345</v>
      </c>
      <c r="B59" s="139" t="s">
        <v>270</v>
      </c>
      <c r="C59" s="139" t="s">
        <v>270</v>
      </c>
      <c r="D59" s="139" t="s">
        <v>270</v>
      </c>
      <c r="E59" s="139" t="s">
        <v>270</v>
      </c>
      <c r="F59" s="139" t="s">
        <v>270</v>
      </c>
      <c r="G59" s="139" t="s">
        <v>270</v>
      </c>
      <c r="H59" s="139" t="s">
        <v>270</v>
      </c>
      <c r="I59" s="139" t="s">
        <v>270</v>
      </c>
      <c r="J59" s="139" t="s">
        <v>270</v>
      </c>
      <c r="K59" s="139" t="s">
        <v>270</v>
      </c>
      <c r="L59" s="139" t="s">
        <v>270</v>
      </c>
      <c r="M59" s="139" t="s">
        <v>270</v>
      </c>
      <c r="N59" s="139" t="s">
        <v>270</v>
      </c>
      <c r="O59" s="139" t="s">
        <v>270</v>
      </c>
      <c r="P59" s="139" t="s">
        <v>270</v>
      </c>
      <c r="Q59" s="139" t="s">
        <v>270</v>
      </c>
      <c r="R59" s="139" t="s">
        <v>270</v>
      </c>
      <c r="S59" s="139" t="s">
        <v>270</v>
      </c>
      <c r="T59" s="139" t="s">
        <v>270</v>
      </c>
      <c r="U59" s="139" t="s">
        <v>270</v>
      </c>
      <c r="V59" s="144"/>
      <c r="X59" s="134">
        <v>5</v>
      </c>
      <c r="Y59" s="165">
        <f>(X59*100)/30</f>
        <v>16.666666666666668</v>
      </c>
      <c r="Z59" s="134">
        <v>0</v>
      </c>
      <c r="AA59" s="166">
        <f t="shared" si="45"/>
        <v>0</v>
      </c>
      <c r="AB59" s="134">
        <v>5</v>
      </c>
      <c r="AC59" s="166">
        <f>(AB59*100)/30</f>
        <v>16.666666666666668</v>
      </c>
      <c r="AD59" s="134">
        <v>2</v>
      </c>
      <c r="AE59" s="166">
        <f t="shared" si="46"/>
        <v>40</v>
      </c>
      <c r="AF59" s="134">
        <v>10</v>
      </c>
      <c r="AG59" s="166">
        <f>(AF59*100)/30</f>
        <v>33.333333333333336</v>
      </c>
      <c r="AH59" s="134">
        <v>0</v>
      </c>
      <c r="AI59" s="166">
        <f t="shared" si="50"/>
        <v>0</v>
      </c>
      <c r="AJ59" s="134">
        <v>10</v>
      </c>
      <c r="AK59" s="166">
        <f>(AJ59*100)/30</f>
        <v>33.333333333333336</v>
      </c>
      <c r="AL59" s="134">
        <v>1</v>
      </c>
      <c r="AM59" s="166">
        <f t="shared" ref="AM59" si="51">(AL59*100)/AJ59</f>
        <v>10</v>
      </c>
      <c r="AN59" s="134">
        <v>30</v>
      </c>
      <c r="AO59" s="166">
        <f t="shared" si="48"/>
        <v>100</v>
      </c>
      <c r="AP59" s="134">
        <v>3</v>
      </c>
      <c r="AQ59" s="166">
        <f t="shared" si="49"/>
        <v>10</v>
      </c>
      <c r="AS59" s="167">
        <v>5</v>
      </c>
      <c r="AT59" s="168">
        <f>(AS59*100)/30</f>
        <v>16.666666666666668</v>
      </c>
      <c r="AU59" s="167">
        <v>1</v>
      </c>
      <c r="AV59" s="169">
        <f t="shared" ref="AV59" si="52">(AU59*100)/AS59</f>
        <v>20</v>
      </c>
      <c r="AX59" s="134"/>
      <c r="AY59" s="134"/>
      <c r="AZ59" s="134"/>
      <c r="BA59" s="134"/>
      <c r="BB59" s="134"/>
      <c r="BC59" s="134"/>
      <c r="BD59" s="134"/>
      <c r="BE59" s="134"/>
    </row>
    <row r="60" spans="1:57" s="145" customFormat="1" ht="30" x14ac:dyDescent="0.25">
      <c r="A60" s="133" t="s">
        <v>346</v>
      </c>
      <c r="B60" s="139" t="s">
        <v>270</v>
      </c>
      <c r="C60" s="139" t="s">
        <v>270</v>
      </c>
      <c r="D60" s="139" t="s">
        <v>270</v>
      </c>
      <c r="E60" s="139" t="s">
        <v>270</v>
      </c>
      <c r="F60" s="139" t="s">
        <v>270</v>
      </c>
      <c r="G60" s="139" t="s">
        <v>270</v>
      </c>
      <c r="H60" s="139" t="s">
        <v>270</v>
      </c>
      <c r="I60" s="139" t="s">
        <v>270</v>
      </c>
      <c r="J60" s="139" t="s">
        <v>270</v>
      </c>
      <c r="K60" s="139" t="s">
        <v>270</v>
      </c>
      <c r="L60" s="139" t="s">
        <v>270</v>
      </c>
      <c r="M60" s="139" t="s">
        <v>270</v>
      </c>
      <c r="N60" s="139" t="s">
        <v>270</v>
      </c>
      <c r="O60" s="139" t="s">
        <v>270</v>
      </c>
      <c r="P60" s="139" t="s">
        <v>270</v>
      </c>
      <c r="Q60" s="139" t="s">
        <v>270</v>
      </c>
      <c r="R60" s="139" t="s">
        <v>270</v>
      </c>
      <c r="S60" s="139" t="s">
        <v>270</v>
      </c>
      <c r="T60" s="139" t="s">
        <v>270</v>
      </c>
      <c r="U60" s="139" t="s">
        <v>270</v>
      </c>
      <c r="V60" s="144"/>
      <c r="X60" s="134">
        <v>0</v>
      </c>
      <c r="Y60" s="165">
        <f>(X60*100)/10</f>
        <v>0</v>
      </c>
      <c r="Z60" s="134">
        <v>0</v>
      </c>
      <c r="AA60" s="166" t="e">
        <f t="shared" si="45"/>
        <v>#DIV/0!</v>
      </c>
      <c r="AB60" s="134">
        <v>3</v>
      </c>
      <c r="AC60" s="166">
        <f>(AB60*100)/5</f>
        <v>60</v>
      </c>
      <c r="AD60" s="134">
        <v>6</v>
      </c>
      <c r="AE60" s="166">
        <f t="shared" si="46"/>
        <v>200</v>
      </c>
      <c r="AF60" s="134">
        <v>0</v>
      </c>
      <c r="AG60" s="166">
        <f>(AF60*100)/2</f>
        <v>0</v>
      </c>
      <c r="AH60" s="134">
        <v>0</v>
      </c>
      <c r="AI60" s="166">
        <v>0</v>
      </c>
      <c r="AJ60" s="134">
        <v>2</v>
      </c>
      <c r="AK60" s="166">
        <f>(AJ60*100)/5</f>
        <v>40</v>
      </c>
      <c r="AL60" s="134">
        <v>0</v>
      </c>
      <c r="AM60" s="166">
        <f>(AL60*100)/AJ60</f>
        <v>0</v>
      </c>
      <c r="AN60" s="134">
        <v>5</v>
      </c>
      <c r="AO60" s="166">
        <f t="shared" si="48"/>
        <v>100</v>
      </c>
      <c r="AP60" s="134">
        <v>6</v>
      </c>
      <c r="AQ60" s="166">
        <f t="shared" si="49"/>
        <v>120</v>
      </c>
      <c r="AS60" s="177" t="s">
        <v>270</v>
      </c>
      <c r="AT60" s="178" t="s">
        <v>270</v>
      </c>
      <c r="AU60" s="177" t="s">
        <v>270</v>
      </c>
      <c r="AV60" s="179" t="s">
        <v>270</v>
      </c>
      <c r="AX60" s="134"/>
      <c r="AY60" s="134"/>
      <c r="AZ60" s="134"/>
      <c r="BA60" s="134"/>
      <c r="BB60" s="134"/>
      <c r="BC60" s="134"/>
      <c r="BD60" s="134"/>
      <c r="BE60" s="134"/>
    </row>
    <row r="61" spans="1:57" s="145" customFormat="1" x14ac:dyDescent="0.25">
      <c r="A61" s="133" t="s">
        <v>347</v>
      </c>
      <c r="B61" s="139" t="s">
        <v>270</v>
      </c>
      <c r="C61" s="139" t="s">
        <v>270</v>
      </c>
      <c r="D61" s="139" t="s">
        <v>270</v>
      </c>
      <c r="E61" s="139" t="s">
        <v>270</v>
      </c>
      <c r="F61" s="139" t="s">
        <v>270</v>
      </c>
      <c r="G61" s="139" t="s">
        <v>270</v>
      </c>
      <c r="H61" s="139" t="s">
        <v>270</v>
      </c>
      <c r="I61" s="139" t="s">
        <v>270</v>
      </c>
      <c r="J61" s="139" t="s">
        <v>270</v>
      </c>
      <c r="K61" s="139" t="s">
        <v>270</v>
      </c>
      <c r="L61" s="139" t="s">
        <v>270</v>
      </c>
      <c r="M61" s="139" t="s">
        <v>270</v>
      </c>
      <c r="N61" s="139" t="s">
        <v>270</v>
      </c>
      <c r="O61" s="139" t="s">
        <v>270</v>
      </c>
      <c r="P61" s="139" t="s">
        <v>270</v>
      </c>
      <c r="Q61" s="139" t="s">
        <v>270</v>
      </c>
      <c r="R61" s="139" t="s">
        <v>270</v>
      </c>
      <c r="S61" s="139" t="s">
        <v>270</v>
      </c>
      <c r="T61" s="139" t="s">
        <v>270</v>
      </c>
      <c r="U61" s="143" t="s">
        <v>270</v>
      </c>
      <c r="V61" s="144"/>
      <c r="X61" s="134">
        <v>0</v>
      </c>
      <c r="Y61" s="165">
        <f>(X61*100)/10</f>
        <v>0</v>
      </c>
      <c r="Z61" s="134">
        <v>0</v>
      </c>
      <c r="AA61" s="166" t="e">
        <f t="shared" si="45"/>
        <v>#DIV/0!</v>
      </c>
      <c r="AB61" s="134">
        <v>3</v>
      </c>
      <c r="AC61" s="166">
        <f>(AB61*100)/5</f>
        <v>60</v>
      </c>
      <c r="AD61" s="134">
        <v>1</v>
      </c>
      <c r="AE61" s="166">
        <f t="shared" si="46"/>
        <v>33.333333333333336</v>
      </c>
      <c r="AF61" s="134">
        <v>2</v>
      </c>
      <c r="AG61" s="166">
        <f>(AF61*100)/5</f>
        <v>40</v>
      </c>
      <c r="AH61" s="134">
        <v>0</v>
      </c>
      <c r="AI61" s="166">
        <f t="shared" ref="AI61:AI67" si="53">(AH61*100)/AF61</f>
        <v>0</v>
      </c>
      <c r="AJ61" s="134">
        <v>0</v>
      </c>
      <c r="AK61" s="166">
        <f>(AJ61*100)/2</f>
        <v>0</v>
      </c>
      <c r="AL61" s="134">
        <v>0</v>
      </c>
      <c r="AM61" s="166" t="e">
        <f t="shared" ref="AM61:AM67" si="54">(AL61*100)/AJ61</f>
        <v>#DIV/0!</v>
      </c>
      <c r="AN61" s="134">
        <v>5</v>
      </c>
      <c r="AO61" s="166">
        <f t="shared" si="48"/>
        <v>100</v>
      </c>
      <c r="AP61" s="134">
        <v>1</v>
      </c>
      <c r="AQ61" s="166">
        <f t="shared" si="49"/>
        <v>20</v>
      </c>
      <c r="AS61" s="177" t="s">
        <v>270</v>
      </c>
      <c r="AT61" s="178" t="s">
        <v>270</v>
      </c>
      <c r="AU61" s="177" t="s">
        <v>270</v>
      </c>
      <c r="AV61" s="179" t="s">
        <v>270</v>
      </c>
      <c r="AX61" s="134"/>
      <c r="AY61" s="134"/>
      <c r="AZ61" s="134"/>
      <c r="BA61" s="134"/>
      <c r="BB61" s="134"/>
      <c r="BC61" s="134"/>
      <c r="BD61" s="134"/>
      <c r="BE61" s="134"/>
    </row>
    <row r="62" spans="1:57" s="145" customFormat="1" ht="45" x14ac:dyDescent="0.25">
      <c r="A62" s="133" t="s">
        <v>348</v>
      </c>
      <c r="B62" s="139" t="s">
        <v>270</v>
      </c>
      <c r="C62" s="139" t="s">
        <v>270</v>
      </c>
      <c r="D62" s="139" t="s">
        <v>270</v>
      </c>
      <c r="E62" s="139" t="s">
        <v>270</v>
      </c>
      <c r="F62" s="139" t="s">
        <v>270</v>
      </c>
      <c r="G62" s="139" t="s">
        <v>270</v>
      </c>
      <c r="H62" s="139" t="s">
        <v>270</v>
      </c>
      <c r="I62" s="139" t="s">
        <v>270</v>
      </c>
      <c r="J62" s="139" t="s">
        <v>270</v>
      </c>
      <c r="K62" s="139" t="s">
        <v>270</v>
      </c>
      <c r="L62" s="139" t="s">
        <v>270</v>
      </c>
      <c r="M62" s="139" t="s">
        <v>270</v>
      </c>
      <c r="N62" s="139" t="s">
        <v>270</v>
      </c>
      <c r="O62" s="139" t="s">
        <v>270</v>
      </c>
      <c r="P62" s="139" t="s">
        <v>270</v>
      </c>
      <c r="Q62" s="139" t="s">
        <v>270</v>
      </c>
      <c r="R62" s="139" t="s">
        <v>270</v>
      </c>
      <c r="S62" s="139" t="s">
        <v>270</v>
      </c>
      <c r="T62" s="139" t="s">
        <v>270</v>
      </c>
      <c r="U62" s="143" t="s">
        <v>270</v>
      </c>
      <c r="V62" s="144"/>
      <c r="X62" s="134">
        <v>0</v>
      </c>
      <c r="Y62" s="165">
        <f>(X62*100)/40</f>
        <v>0</v>
      </c>
      <c r="Z62" s="134">
        <v>0</v>
      </c>
      <c r="AA62" s="166" t="e">
        <f t="shared" si="45"/>
        <v>#DIV/0!</v>
      </c>
      <c r="AB62" s="134">
        <v>0</v>
      </c>
      <c r="AC62" s="166">
        <f>(AB62*100)/40</f>
        <v>0</v>
      </c>
      <c r="AD62" s="134">
        <v>0</v>
      </c>
      <c r="AE62" s="166" t="e">
        <f t="shared" si="46"/>
        <v>#DIV/0!</v>
      </c>
      <c r="AF62" s="134">
        <v>20</v>
      </c>
      <c r="AG62" s="166">
        <f>(AF62*100)/40</f>
        <v>50</v>
      </c>
      <c r="AH62" s="134">
        <v>0</v>
      </c>
      <c r="AI62" s="166">
        <f t="shared" si="53"/>
        <v>0</v>
      </c>
      <c r="AJ62" s="134">
        <v>20</v>
      </c>
      <c r="AK62" s="166">
        <f>(AJ62*100)/40</f>
        <v>50</v>
      </c>
      <c r="AL62" s="134">
        <v>0</v>
      </c>
      <c r="AM62" s="166">
        <f t="shared" si="54"/>
        <v>0</v>
      </c>
      <c r="AN62" s="134">
        <v>40</v>
      </c>
      <c r="AO62" s="166">
        <f t="shared" si="48"/>
        <v>100</v>
      </c>
      <c r="AP62" s="134">
        <v>0</v>
      </c>
      <c r="AQ62" s="166">
        <f t="shared" si="49"/>
        <v>0</v>
      </c>
      <c r="AS62" s="167">
        <v>5</v>
      </c>
      <c r="AT62" s="168">
        <f>(AS62*100)/10</f>
        <v>50</v>
      </c>
      <c r="AU62" s="167">
        <v>0</v>
      </c>
      <c r="AV62" s="169">
        <f t="shared" ref="AV62" si="55">(AU62*100)/AS62</f>
        <v>0</v>
      </c>
      <c r="AX62" s="134"/>
      <c r="AY62" s="134"/>
      <c r="AZ62" s="134"/>
      <c r="BA62" s="134"/>
      <c r="BB62" s="134"/>
      <c r="BC62" s="134"/>
      <c r="BD62" s="134"/>
      <c r="BE62" s="134"/>
    </row>
    <row r="63" spans="1:57" s="145" customFormat="1" ht="30" x14ac:dyDescent="0.25">
      <c r="A63" s="133" t="s">
        <v>349</v>
      </c>
      <c r="B63" s="139" t="s">
        <v>270</v>
      </c>
      <c r="C63" s="139" t="s">
        <v>270</v>
      </c>
      <c r="D63" s="139" t="s">
        <v>270</v>
      </c>
      <c r="E63" s="139" t="s">
        <v>270</v>
      </c>
      <c r="F63" s="139" t="s">
        <v>270</v>
      </c>
      <c r="G63" s="139" t="s">
        <v>270</v>
      </c>
      <c r="H63" s="139" t="s">
        <v>270</v>
      </c>
      <c r="I63" s="139" t="s">
        <v>270</v>
      </c>
      <c r="J63" s="139" t="s">
        <v>270</v>
      </c>
      <c r="K63" s="139" t="s">
        <v>270</v>
      </c>
      <c r="L63" s="139" t="s">
        <v>270</v>
      </c>
      <c r="M63" s="139" t="s">
        <v>270</v>
      </c>
      <c r="N63" s="139" t="s">
        <v>270</v>
      </c>
      <c r="O63" s="139" t="s">
        <v>270</v>
      </c>
      <c r="P63" s="139" t="s">
        <v>270</v>
      </c>
      <c r="Q63" s="139" t="s">
        <v>270</v>
      </c>
      <c r="R63" s="139" t="s">
        <v>270</v>
      </c>
      <c r="S63" s="139" t="s">
        <v>270</v>
      </c>
      <c r="T63" s="139" t="s">
        <v>270</v>
      </c>
      <c r="U63" s="143" t="s">
        <v>270</v>
      </c>
      <c r="V63" s="144"/>
      <c r="X63" s="134">
        <v>0</v>
      </c>
      <c r="Y63" s="165">
        <f>(X63*100)/4</f>
        <v>0</v>
      </c>
      <c r="Z63" s="134">
        <v>0</v>
      </c>
      <c r="AA63" s="166" t="e">
        <f t="shared" si="45"/>
        <v>#DIV/0!</v>
      </c>
      <c r="AB63" s="134">
        <v>0</v>
      </c>
      <c r="AC63" s="166">
        <f>(AB63*100)/4</f>
        <v>0</v>
      </c>
      <c r="AD63" s="134">
        <v>0</v>
      </c>
      <c r="AE63" s="166" t="e">
        <f t="shared" si="46"/>
        <v>#DIV/0!</v>
      </c>
      <c r="AF63" s="134">
        <v>2</v>
      </c>
      <c r="AG63" s="166">
        <f>(AF63*100)/4</f>
        <v>50</v>
      </c>
      <c r="AH63" s="134">
        <v>0</v>
      </c>
      <c r="AI63" s="166">
        <f t="shared" si="53"/>
        <v>0</v>
      </c>
      <c r="AJ63" s="134">
        <v>2</v>
      </c>
      <c r="AK63" s="166">
        <f>(AJ63*100)/4</f>
        <v>50</v>
      </c>
      <c r="AL63" s="134">
        <v>0</v>
      </c>
      <c r="AM63" s="166">
        <f t="shared" si="54"/>
        <v>0</v>
      </c>
      <c r="AN63" s="134">
        <v>4</v>
      </c>
      <c r="AO63" s="166">
        <f t="shared" si="48"/>
        <v>100</v>
      </c>
      <c r="AP63" s="134">
        <v>0</v>
      </c>
      <c r="AQ63" s="166">
        <f t="shared" si="49"/>
        <v>0</v>
      </c>
      <c r="AS63" s="177" t="s">
        <v>270</v>
      </c>
      <c r="AT63" s="178" t="s">
        <v>270</v>
      </c>
      <c r="AU63" s="177" t="s">
        <v>270</v>
      </c>
      <c r="AV63" s="179" t="s">
        <v>270</v>
      </c>
      <c r="AX63" s="134"/>
      <c r="AY63" s="134"/>
      <c r="AZ63" s="134"/>
      <c r="BA63" s="134"/>
      <c r="BB63" s="134"/>
      <c r="BC63" s="134"/>
      <c r="BD63" s="134"/>
      <c r="BE63" s="134"/>
    </row>
    <row r="64" spans="1:57" s="145" customFormat="1" ht="30" x14ac:dyDescent="0.25">
      <c r="A64" s="133" t="s">
        <v>350</v>
      </c>
      <c r="B64" s="139" t="s">
        <v>270</v>
      </c>
      <c r="C64" s="139" t="s">
        <v>270</v>
      </c>
      <c r="D64" s="139" t="s">
        <v>270</v>
      </c>
      <c r="E64" s="139" t="s">
        <v>270</v>
      </c>
      <c r="F64" s="139" t="s">
        <v>270</v>
      </c>
      <c r="G64" s="139" t="s">
        <v>270</v>
      </c>
      <c r="H64" s="139" t="s">
        <v>270</v>
      </c>
      <c r="I64" s="139" t="s">
        <v>270</v>
      </c>
      <c r="J64" s="139" t="s">
        <v>270</v>
      </c>
      <c r="K64" s="139" t="s">
        <v>270</v>
      </c>
      <c r="L64" s="139" t="s">
        <v>270</v>
      </c>
      <c r="M64" s="139" t="s">
        <v>270</v>
      </c>
      <c r="N64" s="139" t="s">
        <v>270</v>
      </c>
      <c r="O64" s="139" t="s">
        <v>270</v>
      </c>
      <c r="P64" s="139" t="s">
        <v>270</v>
      </c>
      <c r="Q64" s="139" t="s">
        <v>270</v>
      </c>
      <c r="R64" s="139" t="s">
        <v>270</v>
      </c>
      <c r="S64" s="139" t="s">
        <v>270</v>
      </c>
      <c r="T64" s="139" t="s">
        <v>270</v>
      </c>
      <c r="U64" s="143" t="s">
        <v>270</v>
      </c>
      <c r="V64" s="144"/>
      <c r="X64" s="134">
        <v>5</v>
      </c>
      <c r="Y64" s="165">
        <f>(X64*100)/20</f>
        <v>25</v>
      </c>
      <c r="Z64" s="134">
        <v>0</v>
      </c>
      <c r="AA64" s="166">
        <f t="shared" si="45"/>
        <v>0</v>
      </c>
      <c r="AB64" s="134">
        <v>5</v>
      </c>
      <c r="AC64" s="166">
        <f>(AB64*100)/20</f>
        <v>25</v>
      </c>
      <c r="AD64" s="134">
        <v>0</v>
      </c>
      <c r="AE64" s="166">
        <f t="shared" si="46"/>
        <v>0</v>
      </c>
      <c r="AF64" s="134">
        <v>5</v>
      </c>
      <c r="AG64" s="166">
        <f>(AF64*100)/20</f>
        <v>25</v>
      </c>
      <c r="AH64" s="134">
        <v>23</v>
      </c>
      <c r="AI64" s="166">
        <f t="shared" si="53"/>
        <v>460</v>
      </c>
      <c r="AJ64" s="134">
        <v>5</v>
      </c>
      <c r="AK64" s="166">
        <f>(AJ64*100)/20</f>
        <v>25</v>
      </c>
      <c r="AL64" s="134">
        <v>1</v>
      </c>
      <c r="AM64" s="166">
        <f>(AL64*100)/AJ64</f>
        <v>20</v>
      </c>
      <c r="AN64" s="134">
        <v>20</v>
      </c>
      <c r="AO64" s="166">
        <f t="shared" si="48"/>
        <v>100</v>
      </c>
      <c r="AP64" s="134">
        <v>24</v>
      </c>
      <c r="AQ64" s="166">
        <f t="shared" si="49"/>
        <v>120</v>
      </c>
      <c r="AS64" s="167">
        <v>3</v>
      </c>
      <c r="AT64" s="168">
        <f>(AS64*100)/9</f>
        <v>33.333333333333336</v>
      </c>
      <c r="AU64" s="167">
        <v>1</v>
      </c>
      <c r="AV64" s="169">
        <f t="shared" ref="AV64:AV65" si="56">(AU64*100)/AS64</f>
        <v>33.333333333333336</v>
      </c>
      <c r="AX64" s="134"/>
      <c r="AY64" s="134"/>
      <c r="AZ64" s="134"/>
      <c r="BA64" s="134"/>
      <c r="BB64" s="134"/>
      <c r="BC64" s="134"/>
      <c r="BD64" s="134"/>
      <c r="BE64" s="134"/>
    </row>
    <row r="65" spans="1:57" s="145" customFormat="1" x14ac:dyDescent="0.25">
      <c r="A65" s="133" t="s">
        <v>351</v>
      </c>
      <c r="B65" s="139" t="s">
        <v>270</v>
      </c>
      <c r="C65" s="139" t="s">
        <v>270</v>
      </c>
      <c r="D65" s="139" t="s">
        <v>270</v>
      </c>
      <c r="E65" s="139" t="s">
        <v>270</v>
      </c>
      <c r="F65" s="139" t="s">
        <v>270</v>
      </c>
      <c r="G65" s="139" t="s">
        <v>270</v>
      </c>
      <c r="H65" s="139" t="s">
        <v>270</v>
      </c>
      <c r="I65" s="139" t="s">
        <v>270</v>
      </c>
      <c r="J65" s="139" t="s">
        <v>270</v>
      </c>
      <c r="K65" s="139" t="s">
        <v>270</v>
      </c>
      <c r="L65" s="139" t="s">
        <v>270</v>
      </c>
      <c r="M65" s="139" t="s">
        <v>270</v>
      </c>
      <c r="N65" s="139" t="s">
        <v>270</v>
      </c>
      <c r="O65" s="139" t="s">
        <v>270</v>
      </c>
      <c r="P65" s="139" t="s">
        <v>270</v>
      </c>
      <c r="Q65" s="139" t="s">
        <v>270</v>
      </c>
      <c r="R65" s="139" t="s">
        <v>270</v>
      </c>
      <c r="S65" s="139" t="s">
        <v>270</v>
      </c>
      <c r="T65" s="139" t="s">
        <v>270</v>
      </c>
      <c r="U65" s="143" t="s">
        <v>270</v>
      </c>
      <c r="V65" s="144"/>
      <c r="X65" s="134">
        <v>0</v>
      </c>
      <c r="Y65" s="165">
        <f>(X65*100)/2</f>
        <v>0</v>
      </c>
      <c r="Z65" s="134">
        <v>0</v>
      </c>
      <c r="AA65" s="166" t="e">
        <f t="shared" si="45"/>
        <v>#DIV/0!</v>
      </c>
      <c r="AB65" s="134">
        <v>0</v>
      </c>
      <c r="AC65" s="166">
        <f>(AB65*100)/2</f>
        <v>0</v>
      </c>
      <c r="AD65" s="134">
        <v>0</v>
      </c>
      <c r="AE65" s="166" t="e">
        <f t="shared" si="46"/>
        <v>#DIV/0!</v>
      </c>
      <c r="AF65" s="134">
        <v>1</v>
      </c>
      <c r="AG65" s="166">
        <f>(AF65*100)/2</f>
        <v>50</v>
      </c>
      <c r="AH65" s="134">
        <v>0</v>
      </c>
      <c r="AI65" s="166">
        <f t="shared" si="53"/>
        <v>0</v>
      </c>
      <c r="AJ65" s="134">
        <v>1</v>
      </c>
      <c r="AK65" s="166">
        <f>(AJ65*100)/2</f>
        <v>50</v>
      </c>
      <c r="AL65" s="134">
        <v>0</v>
      </c>
      <c r="AM65" s="166">
        <f t="shared" si="54"/>
        <v>0</v>
      </c>
      <c r="AN65" s="134">
        <v>2</v>
      </c>
      <c r="AO65" s="166">
        <f t="shared" si="48"/>
        <v>100</v>
      </c>
      <c r="AP65" s="134">
        <v>0</v>
      </c>
      <c r="AQ65" s="166">
        <f t="shared" si="49"/>
        <v>0</v>
      </c>
      <c r="AS65" s="167">
        <v>0</v>
      </c>
      <c r="AT65" s="168">
        <f>(AS65*100)/2</f>
        <v>0</v>
      </c>
      <c r="AU65" s="167">
        <v>0</v>
      </c>
      <c r="AV65" s="169" t="e">
        <f t="shared" si="56"/>
        <v>#DIV/0!</v>
      </c>
      <c r="AX65" s="134"/>
      <c r="AY65" s="134"/>
      <c r="AZ65" s="134"/>
      <c r="BA65" s="134"/>
      <c r="BB65" s="134"/>
      <c r="BC65" s="134"/>
      <c r="BD65" s="134"/>
      <c r="BE65" s="134"/>
    </row>
    <row r="66" spans="1:57" s="145" customFormat="1" x14ac:dyDescent="0.25">
      <c r="A66" s="133" t="s">
        <v>352</v>
      </c>
      <c r="B66" s="139" t="s">
        <v>270</v>
      </c>
      <c r="C66" s="139" t="s">
        <v>270</v>
      </c>
      <c r="D66" s="139" t="s">
        <v>270</v>
      </c>
      <c r="E66" s="139" t="s">
        <v>270</v>
      </c>
      <c r="F66" s="139" t="s">
        <v>270</v>
      </c>
      <c r="G66" s="139" t="s">
        <v>270</v>
      </c>
      <c r="H66" s="139" t="s">
        <v>270</v>
      </c>
      <c r="I66" s="139" t="s">
        <v>270</v>
      </c>
      <c r="J66" s="139" t="s">
        <v>270</v>
      </c>
      <c r="K66" s="139" t="s">
        <v>270</v>
      </c>
      <c r="L66" s="139" t="s">
        <v>270</v>
      </c>
      <c r="M66" s="139" t="s">
        <v>270</v>
      </c>
      <c r="N66" s="139" t="s">
        <v>270</v>
      </c>
      <c r="O66" s="139" t="s">
        <v>270</v>
      </c>
      <c r="P66" s="139" t="s">
        <v>270</v>
      </c>
      <c r="Q66" s="139" t="s">
        <v>270</v>
      </c>
      <c r="R66" s="139" t="s">
        <v>270</v>
      </c>
      <c r="S66" s="139" t="s">
        <v>270</v>
      </c>
      <c r="T66" s="139" t="s">
        <v>270</v>
      </c>
      <c r="U66" s="143" t="s">
        <v>270</v>
      </c>
      <c r="V66" s="144"/>
      <c r="X66" s="134">
        <v>1</v>
      </c>
      <c r="Y66" s="165">
        <f>(X66*100)/4</f>
        <v>25</v>
      </c>
      <c r="Z66" s="134">
        <v>1</v>
      </c>
      <c r="AA66" s="166">
        <f t="shared" si="45"/>
        <v>100</v>
      </c>
      <c r="AB66" s="134">
        <v>1</v>
      </c>
      <c r="AC66" s="166">
        <f>(AB66*100)/4</f>
        <v>25</v>
      </c>
      <c r="AD66" s="134">
        <v>0</v>
      </c>
      <c r="AE66" s="166">
        <f t="shared" si="46"/>
        <v>0</v>
      </c>
      <c r="AF66" s="134">
        <v>1</v>
      </c>
      <c r="AG66" s="166">
        <f>(AF66*100)/4</f>
        <v>25</v>
      </c>
      <c r="AH66" s="134">
        <v>0</v>
      </c>
      <c r="AI66" s="166">
        <f t="shared" si="53"/>
        <v>0</v>
      </c>
      <c r="AJ66" s="134">
        <v>1</v>
      </c>
      <c r="AK66" s="166">
        <f>(AJ66*100)/4</f>
        <v>25</v>
      </c>
      <c r="AL66" s="134">
        <v>0</v>
      </c>
      <c r="AM66" s="166">
        <f t="shared" si="54"/>
        <v>0</v>
      </c>
      <c r="AN66" s="134">
        <v>4</v>
      </c>
      <c r="AO66" s="166">
        <f t="shared" si="48"/>
        <v>100</v>
      </c>
      <c r="AP66" s="134">
        <v>1</v>
      </c>
      <c r="AQ66" s="166">
        <f t="shared" si="49"/>
        <v>25</v>
      </c>
      <c r="AS66" s="177" t="s">
        <v>270</v>
      </c>
      <c r="AT66" s="178" t="s">
        <v>270</v>
      </c>
      <c r="AU66" s="177" t="s">
        <v>270</v>
      </c>
      <c r="AV66" s="179" t="s">
        <v>270</v>
      </c>
      <c r="AX66" s="134"/>
      <c r="AY66" s="134"/>
      <c r="AZ66" s="134"/>
      <c r="BA66" s="134"/>
      <c r="BB66" s="134"/>
      <c r="BC66" s="134"/>
      <c r="BD66" s="134"/>
      <c r="BE66" s="134"/>
    </row>
    <row r="67" spans="1:57" s="145" customFormat="1" x14ac:dyDescent="0.25">
      <c r="A67" s="133" t="s">
        <v>353</v>
      </c>
      <c r="B67" s="139" t="s">
        <v>270</v>
      </c>
      <c r="C67" s="139" t="s">
        <v>270</v>
      </c>
      <c r="D67" s="139" t="s">
        <v>270</v>
      </c>
      <c r="E67" s="139" t="s">
        <v>270</v>
      </c>
      <c r="F67" s="139" t="s">
        <v>270</v>
      </c>
      <c r="G67" s="139" t="s">
        <v>270</v>
      </c>
      <c r="H67" s="139" t="s">
        <v>270</v>
      </c>
      <c r="I67" s="139" t="s">
        <v>270</v>
      </c>
      <c r="J67" s="139" t="s">
        <v>270</v>
      </c>
      <c r="K67" s="139" t="s">
        <v>270</v>
      </c>
      <c r="L67" s="139" t="s">
        <v>270</v>
      </c>
      <c r="M67" s="139" t="s">
        <v>270</v>
      </c>
      <c r="N67" s="139" t="s">
        <v>270</v>
      </c>
      <c r="O67" s="139" t="s">
        <v>270</v>
      </c>
      <c r="P67" s="139" t="s">
        <v>270</v>
      </c>
      <c r="Q67" s="139" t="s">
        <v>270</v>
      </c>
      <c r="R67" s="139" t="s">
        <v>270</v>
      </c>
      <c r="S67" s="139" t="s">
        <v>270</v>
      </c>
      <c r="T67" s="139" t="s">
        <v>270</v>
      </c>
      <c r="U67" s="143" t="s">
        <v>270</v>
      </c>
      <c r="V67" s="144"/>
      <c r="X67" s="134">
        <v>10</v>
      </c>
      <c r="Y67" s="165">
        <f>(X67*100)/30</f>
        <v>33.333333333333336</v>
      </c>
      <c r="Z67" s="134">
        <v>9</v>
      </c>
      <c r="AA67" s="166">
        <f t="shared" si="45"/>
        <v>90</v>
      </c>
      <c r="AB67" s="134">
        <v>0</v>
      </c>
      <c r="AC67" s="166">
        <f>(AB67*100)/30</f>
        <v>0</v>
      </c>
      <c r="AD67" s="134">
        <v>0</v>
      </c>
      <c r="AE67" s="166" t="e">
        <f t="shared" si="46"/>
        <v>#DIV/0!</v>
      </c>
      <c r="AF67" s="134">
        <v>10</v>
      </c>
      <c r="AG67" s="166">
        <f>(AF67*100)/30</f>
        <v>33.333333333333336</v>
      </c>
      <c r="AH67" s="134">
        <v>0</v>
      </c>
      <c r="AI67" s="166">
        <f t="shared" si="53"/>
        <v>0</v>
      </c>
      <c r="AJ67" s="134">
        <v>10</v>
      </c>
      <c r="AK67" s="166">
        <f>(AJ67*100)/30</f>
        <v>33.333333333333336</v>
      </c>
      <c r="AL67" s="134">
        <v>13</v>
      </c>
      <c r="AM67" s="166">
        <f t="shared" si="54"/>
        <v>130</v>
      </c>
      <c r="AN67" s="134">
        <v>30</v>
      </c>
      <c r="AO67" s="166">
        <f t="shared" si="48"/>
        <v>100</v>
      </c>
      <c r="AP67" s="134">
        <v>22</v>
      </c>
      <c r="AQ67" s="166">
        <f t="shared" si="49"/>
        <v>73.333333333333329</v>
      </c>
      <c r="AS67" s="177" t="s">
        <v>270</v>
      </c>
      <c r="AT67" s="178" t="s">
        <v>270</v>
      </c>
      <c r="AU67" s="177" t="s">
        <v>270</v>
      </c>
      <c r="AV67" s="179" t="s">
        <v>270</v>
      </c>
      <c r="AX67" s="139"/>
      <c r="AY67" s="139"/>
      <c r="AZ67" s="139"/>
      <c r="BA67" s="139"/>
      <c r="BB67" s="139"/>
      <c r="BC67" s="139"/>
      <c r="BD67" s="139"/>
      <c r="BE67" s="139"/>
    </row>
    <row r="68" spans="1:57" s="145" customFormat="1" ht="30" x14ac:dyDescent="0.25">
      <c r="A68" s="180" t="s">
        <v>354</v>
      </c>
      <c r="B68" s="139" t="s">
        <v>270</v>
      </c>
      <c r="C68" s="139" t="s">
        <v>270</v>
      </c>
      <c r="D68" s="139" t="s">
        <v>270</v>
      </c>
      <c r="E68" s="139" t="s">
        <v>270</v>
      </c>
      <c r="F68" s="139" t="s">
        <v>270</v>
      </c>
      <c r="G68" s="139" t="s">
        <v>270</v>
      </c>
      <c r="H68" s="139" t="s">
        <v>270</v>
      </c>
      <c r="I68" s="139" t="s">
        <v>270</v>
      </c>
      <c r="J68" s="139" t="s">
        <v>270</v>
      </c>
      <c r="K68" s="139" t="s">
        <v>270</v>
      </c>
      <c r="L68" s="139" t="s">
        <v>270</v>
      </c>
      <c r="M68" s="139" t="s">
        <v>270</v>
      </c>
      <c r="N68" s="139" t="s">
        <v>270</v>
      </c>
      <c r="O68" s="139" t="s">
        <v>270</v>
      </c>
      <c r="P68" s="139" t="s">
        <v>270</v>
      </c>
      <c r="Q68" s="139" t="s">
        <v>270</v>
      </c>
      <c r="R68" s="139" t="s">
        <v>270</v>
      </c>
      <c r="S68" s="139" t="s">
        <v>270</v>
      </c>
      <c r="T68" s="139" t="s">
        <v>270</v>
      </c>
      <c r="U68" s="143" t="s">
        <v>270</v>
      </c>
      <c r="V68" s="144"/>
      <c r="X68" s="134">
        <v>2</v>
      </c>
      <c r="Y68" s="165">
        <f>(X68*100)/5</f>
        <v>40</v>
      </c>
      <c r="Z68" s="134">
        <v>2</v>
      </c>
      <c r="AA68" s="166">
        <f>(Z68*100)/X68</f>
        <v>100</v>
      </c>
      <c r="AB68" s="134">
        <v>2</v>
      </c>
      <c r="AC68" s="166">
        <f>(AB68*100)/5</f>
        <v>40</v>
      </c>
      <c r="AD68" s="134">
        <v>5</v>
      </c>
      <c r="AE68" s="166">
        <f>(AD68*100)/AB68</f>
        <v>250</v>
      </c>
      <c r="AF68" s="134">
        <v>1</v>
      </c>
      <c r="AG68" s="166">
        <f>(AF68*100)/5</f>
        <v>20</v>
      </c>
      <c r="AH68" s="134">
        <v>0</v>
      </c>
      <c r="AI68" s="166">
        <f>(AH68*100)/AF68</f>
        <v>0</v>
      </c>
      <c r="AJ68" s="134">
        <v>0</v>
      </c>
      <c r="AK68" s="166">
        <f>(AJ68*100)/5</f>
        <v>0</v>
      </c>
      <c r="AL68" s="134">
        <v>0</v>
      </c>
      <c r="AM68" s="134" t="e">
        <f>(AL68*100)/AJ68</f>
        <v>#DIV/0!</v>
      </c>
      <c r="AN68" s="134">
        <v>5</v>
      </c>
      <c r="AO68" s="166">
        <f>(Y68+AC68+AG68+AK68)</f>
        <v>100</v>
      </c>
      <c r="AP68" s="134">
        <v>7</v>
      </c>
      <c r="AQ68" s="166">
        <f>(AP68*100)/AN68</f>
        <v>140</v>
      </c>
      <c r="AS68" s="167">
        <v>1</v>
      </c>
      <c r="AT68" s="168">
        <f>(AS68*100)/3</f>
        <v>33.333333333333336</v>
      </c>
      <c r="AU68" s="167">
        <v>0</v>
      </c>
      <c r="AV68" s="169">
        <f t="shared" ref="AV68:AV70" si="57">(AU68*100)/AS68</f>
        <v>0</v>
      </c>
      <c r="AX68" s="139"/>
      <c r="AY68" s="139"/>
      <c r="AZ68" s="139"/>
      <c r="BA68" s="139"/>
      <c r="BB68" s="139"/>
      <c r="BC68" s="139"/>
      <c r="BD68" s="139"/>
      <c r="BE68" s="139"/>
    </row>
    <row r="69" spans="1:57" s="145" customFormat="1" ht="30" x14ac:dyDescent="0.25">
      <c r="A69" s="133" t="s">
        <v>355</v>
      </c>
      <c r="B69" s="139" t="s">
        <v>270</v>
      </c>
      <c r="C69" s="139" t="s">
        <v>270</v>
      </c>
      <c r="D69" s="139" t="s">
        <v>270</v>
      </c>
      <c r="E69" s="139" t="s">
        <v>270</v>
      </c>
      <c r="F69" s="139" t="s">
        <v>270</v>
      </c>
      <c r="G69" s="139" t="s">
        <v>270</v>
      </c>
      <c r="H69" s="139" t="s">
        <v>270</v>
      </c>
      <c r="I69" s="139" t="s">
        <v>270</v>
      </c>
      <c r="J69" s="139" t="s">
        <v>270</v>
      </c>
      <c r="K69" s="139" t="s">
        <v>270</v>
      </c>
      <c r="L69" s="139" t="s">
        <v>270</v>
      </c>
      <c r="M69" s="139" t="s">
        <v>270</v>
      </c>
      <c r="N69" s="139" t="s">
        <v>270</v>
      </c>
      <c r="O69" s="139" t="s">
        <v>270</v>
      </c>
      <c r="P69" s="139" t="s">
        <v>270</v>
      </c>
      <c r="Q69" s="139" t="s">
        <v>270</v>
      </c>
      <c r="R69" s="139" t="s">
        <v>270</v>
      </c>
      <c r="S69" s="139" t="s">
        <v>270</v>
      </c>
      <c r="T69" s="139" t="s">
        <v>270</v>
      </c>
      <c r="U69" s="143" t="s">
        <v>270</v>
      </c>
      <c r="V69" s="144"/>
      <c r="X69" s="134">
        <v>0</v>
      </c>
      <c r="Y69" s="165">
        <f>(X69*100)/1</f>
        <v>0</v>
      </c>
      <c r="Z69" s="134">
        <v>0</v>
      </c>
      <c r="AA69" s="166" t="e">
        <f t="shared" ref="AA69" si="58">(Z69*100)/X69</f>
        <v>#DIV/0!</v>
      </c>
      <c r="AB69" s="134">
        <v>1</v>
      </c>
      <c r="AC69" s="166">
        <f>(AB69*100)/1</f>
        <v>100</v>
      </c>
      <c r="AD69" s="134">
        <v>0</v>
      </c>
      <c r="AE69" s="166">
        <f t="shared" ref="AE69" si="59">(AD69*100)/AB69</f>
        <v>0</v>
      </c>
      <c r="AF69" s="134">
        <v>0</v>
      </c>
      <c r="AG69" s="166">
        <f>(AF69*100)/1</f>
        <v>0</v>
      </c>
      <c r="AH69" s="134">
        <v>1</v>
      </c>
      <c r="AI69" s="166">
        <v>0</v>
      </c>
      <c r="AJ69" s="134">
        <v>0</v>
      </c>
      <c r="AK69" s="166">
        <f>(AJ69*100)/1</f>
        <v>0</v>
      </c>
      <c r="AL69" s="134">
        <v>0</v>
      </c>
      <c r="AM69" s="134" t="e">
        <f t="shared" ref="AM69" si="60">(AL69*100)/AJ69</f>
        <v>#DIV/0!</v>
      </c>
      <c r="AN69" s="134">
        <v>1</v>
      </c>
      <c r="AO69" s="166">
        <f t="shared" ref="AO69" si="61">(Y69+AC69+AG69+AK69)</f>
        <v>100</v>
      </c>
      <c r="AP69" s="134">
        <v>1</v>
      </c>
      <c r="AQ69" s="166">
        <f t="shared" ref="AQ69" si="62">(AP69*100)/AN69</f>
        <v>100</v>
      </c>
      <c r="AS69" s="167">
        <v>0</v>
      </c>
      <c r="AT69" s="168">
        <f>(AS69*100)/2</f>
        <v>0</v>
      </c>
      <c r="AU69" s="167">
        <v>0</v>
      </c>
      <c r="AV69" s="169" t="e">
        <f t="shared" si="57"/>
        <v>#DIV/0!</v>
      </c>
      <c r="AX69" s="139"/>
      <c r="AY69" s="139"/>
      <c r="AZ69" s="139"/>
      <c r="BA69" s="139"/>
      <c r="BB69" s="139"/>
      <c r="BC69" s="139"/>
      <c r="BD69" s="139"/>
      <c r="BE69" s="139"/>
    </row>
    <row r="70" spans="1:57" s="145" customFormat="1" ht="30" x14ac:dyDescent="0.25">
      <c r="A70" s="133" t="s">
        <v>356</v>
      </c>
      <c r="B70" s="139" t="s">
        <v>270</v>
      </c>
      <c r="C70" s="139" t="s">
        <v>270</v>
      </c>
      <c r="D70" s="139" t="s">
        <v>270</v>
      </c>
      <c r="E70" s="139" t="s">
        <v>270</v>
      </c>
      <c r="F70" s="139" t="s">
        <v>270</v>
      </c>
      <c r="G70" s="139" t="s">
        <v>270</v>
      </c>
      <c r="H70" s="139" t="s">
        <v>270</v>
      </c>
      <c r="I70" s="139" t="s">
        <v>270</v>
      </c>
      <c r="J70" s="139" t="s">
        <v>270</v>
      </c>
      <c r="K70" s="139" t="s">
        <v>270</v>
      </c>
      <c r="L70" s="139" t="s">
        <v>270</v>
      </c>
      <c r="M70" s="139" t="s">
        <v>270</v>
      </c>
      <c r="N70" s="139" t="s">
        <v>270</v>
      </c>
      <c r="O70" s="139" t="s">
        <v>270</v>
      </c>
      <c r="P70" s="139" t="s">
        <v>270</v>
      </c>
      <c r="Q70" s="139" t="s">
        <v>270</v>
      </c>
      <c r="R70" s="139" t="s">
        <v>270</v>
      </c>
      <c r="S70" s="139" t="s">
        <v>270</v>
      </c>
      <c r="T70" s="139" t="s">
        <v>270</v>
      </c>
      <c r="U70" s="143" t="s">
        <v>270</v>
      </c>
      <c r="V70" s="144"/>
      <c r="X70" s="134">
        <v>1</v>
      </c>
      <c r="Y70" s="165">
        <f>(X70*100)/2</f>
        <v>50</v>
      </c>
      <c r="Z70" s="134">
        <v>0</v>
      </c>
      <c r="AA70" s="166">
        <f>(Z70*100)/X70</f>
        <v>0</v>
      </c>
      <c r="AB70" s="134">
        <v>0</v>
      </c>
      <c r="AC70" s="166">
        <f>(AB70*100)/2</f>
        <v>0</v>
      </c>
      <c r="AD70" s="134">
        <v>0</v>
      </c>
      <c r="AE70" s="134" t="e">
        <f>(AD70*100)/AB70</f>
        <v>#DIV/0!</v>
      </c>
      <c r="AF70" s="134">
        <v>1</v>
      </c>
      <c r="AG70" s="166">
        <f>(AF70*100)/2</f>
        <v>50</v>
      </c>
      <c r="AH70" s="134">
        <v>3</v>
      </c>
      <c r="AI70" s="166">
        <f>(AH70*100)/AF70</f>
        <v>300</v>
      </c>
      <c r="AJ70" s="134">
        <v>0</v>
      </c>
      <c r="AK70" s="166">
        <f>(AJ70*100)/2</f>
        <v>0</v>
      </c>
      <c r="AL70" s="134">
        <v>0</v>
      </c>
      <c r="AM70" s="134" t="e">
        <f>(AL70*100)/AJ70</f>
        <v>#DIV/0!</v>
      </c>
      <c r="AN70" s="134">
        <v>2</v>
      </c>
      <c r="AO70" s="166">
        <f>(Y70+AC70+AG70+AK70)</f>
        <v>100</v>
      </c>
      <c r="AP70" s="134">
        <v>3</v>
      </c>
      <c r="AQ70" s="166">
        <f>(AP70*100)/AN70</f>
        <v>150</v>
      </c>
      <c r="AS70" s="167">
        <v>10</v>
      </c>
      <c r="AT70" s="168">
        <f>(AS70*100)/20</f>
        <v>50</v>
      </c>
      <c r="AU70" s="167">
        <v>3</v>
      </c>
      <c r="AV70" s="169">
        <f t="shared" si="57"/>
        <v>30</v>
      </c>
      <c r="AX70" s="139"/>
      <c r="AY70" s="139"/>
      <c r="AZ70" s="139"/>
      <c r="BA70" s="139"/>
      <c r="BB70" s="139"/>
      <c r="BC70" s="139"/>
      <c r="BD70" s="139"/>
      <c r="BE70" s="139"/>
    </row>
    <row r="71" spans="1:57" s="145" customFormat="1" x14ac:dyDescent="0.25">
      <c r="A71" s="133" t="s">
        <v>357</v>
      </c>
      <c r="B71" s="139" t="s">
        <v>270</v>
      </c>
      <c r="C71" s="139" t="s">
        <v>270</v>
      </c>
      <c r="D71" s="139" t="s">
        <v>270</v>
      </c>
      <c r="E71" s="139" t="s">
        <v>270</v>
      </c>
      <c r="F71" s="139" t="s">
        <v>270</v>
      </c>
      <c r="G71" s="139" t="s">
        <v>270</v>
      </c>
      <c r="H71" s="139" t="s">
        <v>270</v>
      </c>
      <c r="I71" s="139" t="s">
        <v>270</v>
      </c>
      <c r="J71" s="139" t="s">
        <v>270</v>
      </c>
      <c r="K71" s="139" t="s">
        <v>270</v>
      </c>
      <c r="L71" s="139" t="s">
        <v>270</v>
      </c>
      <c r="M71" s="139" t="s">
        <v>270</v>
      </c>
      <c r="N71" s="139" t="s">
        <v>270</v>
      </c>
      <c r="O71" s="139" t="s">
        <v>270</v>
      </c>
      <c r="P71" s="139" t="s">
        <v>270</v>
      </c>
      <c r="Q71" s="139" t="s">
        <v>270</v>
      </c>
      <c r="R71" s="139" t="s">
        <v>270</v>
      </c>
      <c r="S71" s="139" t="s">
        <v>270</v>
      </c>
      <c r="T71" s="139" t="s">
        <v>270</v>
      </c>
      <c r="U71" s="143" t="s">
        <v>270</v>
      </c>
      <c r="V71" s="144"/>
      <c r="X71" s="134">
        <v>0</v>
      </c>
      <c r="Y71" s="165">
        <f>(X71*100)/1</f>
        <v>0</v>
      </c>
      <c r="Z71" s="134">
        <v>0</v>
      </c>
      <c r="AA71" s="166" t="e">
        <f t="shared" ref="AA71:AA72" si="63">(Z71*100)/X71</f>
        <v>#DIV/0!</v>
      </c>
      <c r="AB71" s="134">
        <v>0</v>
      </c>
      <c r="AC71" s="166">
        <f>(AB71*100)/1</f>
        <v>0</v>
      </c>
      <c r="AD71" s="134">
        <v>0</v>
      </c>
      <c r="AE71" s="134" t="e">
        <f t="shared" ref="AE71:AE72" si="64">(AD71*100)/AB71</f>
        <v>#DIV/0!</v>
      </c>
      <c r="AF71" s="134">
        <v>0</v>
      </c>
      <c r="AG71" s="166">
        <f>(AF71*100)/1</f>
        <v>0</v>
      </c>
      <c r="AH71" s="134">
        <v>0</v>
      </c>
      <c r="AI71" s="166">
        <v>0</v>
      </c>
      <c r="AJ71" s="134">
        <v>1</v>
      </c>
      <c r="AK71" s="166">
        <f>(AJ71*100)/1</f>
        <v>100</v>
      </c>
      <c r="AL71" s="134">
        <v>0</v>
      </c>
      <c r="AM71" s="166">
        <f>(AL71*100)/AJ71</f>
        <v>0</v>
      </c>
      <c r="AN71" s="134">
        <v>1</v>
      </c>
      <c r="AO71" s="166">
        <f t="shared" ref="AO71:AO72" si="65">(Y71+AC71+AG71+AK71)</f>
        <v>100</v>
      </c>
      <c r="AP71" s="134">
        <v>0</v>
      </c>
      <c r="AQ71" s="166">
        <f t="shared" ref="AQ71:AQ72" si="66">(AP71*100)/AN71</f>
        <v>0</v>
      </c>
      <c r="AS71" s="177" t="s">
        <v>270</v>
      </c>
      <c r="AT71" s="178" t="s">
        <v>270</v>
      </c>
      <c r="AU71" s="177" t="s">
        <v>270</v>
      </c>
      <c r="AV71" s="179" t="s">
        <v>270</v>
      </c>
      <c r="AX71" s="139"/>
      <c r="AY71" s="139"/>
      <c r="AZ71" s="139"/>
      <c r="BA71" s="139"/>
      <c r="BB71" s="139"/>
      <c r="BC71" s="139"/>
      <c r="BD71" s="139"/>
      <c r="BE71" s="139"/>
    </row>
    <row r="72" spans="1:57" s="145" customFormat="1" x14ac:dyDescent="0.25">
      <c r="A72" s="133" t="s">
        <v>358</v>
      </c>
      <c r="B72" s="139" t="s">
        <v>270</v>
      </c>
      <c r="C72" s="139" t="s">
        <v>270</v>
      </c>
      <c r="D72" s="139" t="s">
        <v>270</v>
      </c>
      <c r="E72" s="139" t="s">
        <v>270</v>
      </c>
      <c r="F72" s="139" t="s">
        <v>270</v>
      </c>
      <c r="G72" s="139" t="s">
        <v>270</v>
      </c>
      <c r="H72" s="139" t="s">
        <v>270</v>
      </c>
      <c r="I72" s="139" t="s">
        <v>270</v>
      </c>
      <c r="J72" s="139" t="s">
        <v>270</v>
      </c>
      <c r="K72" s="139" t="s">
        <v>270</v>
      </c>
      <c r="L72" s="139" t="s">
        <v>270</v>
      </c>
      <c r="M72" s="139" t="s">
        <v>270</v>
      </c>
      <c r="N72" s="139" t="s">
        <v>270</v>
      </c>
      <c r="O72" s="139" t="s">
        <v>270</v>
      </c>
      <c r="P72" s="139" t="s">
        <v>270</v>
      </c>
      <c r="Q72" s="139" t="s">
        <v>270</v>
      </c>
      <c r="R72" s="139" t="s">
        <v>270</v>
      </c>
      <c r="S72" s="139" t="s">
        <v>270</v>
      </c>
      <c r="T72" s="139" t="s">
        <v>270</v>
      </c>
      <c r="U72" s="143" t="s">
        <v>270</v>
      </c>
      <c r="V72" s="144"/>
      <c r="X72" s="134">
        <v>0</v>
      </c>
      <c r="Y72" s="165">
        <f>(X72*100)/1</f>
        <v>0</v>
      </c>
      <c r="Z72" s="134">
        <v>0</v>
      </c>
      <c r="AA72" s="166" t="e">
        <f t="shared" si="63"/>
        <v>#DIV/0!</v>
      </c>
      <c r="AB72" s="134">
        <v>0</v>
      </c>
      <c r="AC72" s="166">
        <f>(AB72*100)/1</f>
        <v>0</v>
      </c>
      <c r="AD72" s="134">
        <v>0</v>
      </c>
      <c r="AE72" s="134" t="e">
        <f t="shared" si="64"/>
        <v>#DIV/0!</v>
      </c>
      <c r="AF72" s="134">
        <v>1</v>
      </c>
      <c r="AG72" s="166">
        <f>(AF72*100)/1</f>
        <v>100</v>
      </c>
      <c r="AH72" s="134">
        <v>0</v>
      </c>
      <c r="AI72" s="166">
        <f t="shared" ref="AI72" si="67">(AH72*100)/AF72</f>
        <v>0</v>
      </c>
      <c r="AJ72" s="134">
        <v>0</v>
      </c>
      <c r="AK72" s="166">
        <f>(AJ72*100)/1</f>
        <v>0</v>
      </c>
      <c r="AL72" s="134">
        <v>0</v>
      </c>
      <c r="AM72" s="166" t="e">
        <f t="shared" ref="AM72" si="68">(AL72*100)/AJ72</f>
        <v>#DIV/0!</v>
      </c>
      <c r="AN72" s="134">
        <v>1</v>
      </c>
      <c r="AO72" s="166">
        <f t="shared" si="65"/>
        <v>100</v>
      </c>
      <c r="AP72" s="134">
        <v>0</v>
      </c>
      <c r="AQ72" s="166">
        <f t="shared" si="66"/>
        <v>0</v>
      </c>
      <c r="AS72" s="177" t="s">
        <v>270</v>
      </c>
      <c r="AT72" s="178" t="s">
        <v>270</v>
      </c>
      <c r="AU72" s="177" t="s">
        <v>270</v>
      </c>
      <c r="AV72" s="179" t="s">
        <v>270</v>
      </c>
      <c r="AX72" s="139"/>
      <c r="AY72" s="139"/>
      <c r="AZ72" s="139"/>
      <c r="BA72" s="139"/>
      <c r="BB72" s="139"/>
      <c r="BC72" s="139"/>
      <c r="BD72" s="139"/>
      <c r="BE72" s="139"/>
    </row>
    <row r="73" spans="1:57" s="145" customFormat="1" ht="30" x14ac:dyDescent="0.25">
      <c r="A73" s="133" t="s">
        <v>359</v>
      </c>
      <c r="B73" s="139" t="s">
        <v>270</v>
      </c>
      <c r="C73" s="139" t="s">
        <v>270</v>
      </c>
      <c r="D73" s="139" t="s">
        <v>270</v>
      </c>
      <c r="E73" s="139" t="s">
        <v>270</v>
      </c>
      <c r="F73" s="139" t="s">
        <v>270</v>
      </c>
      <c r="G73" s="139" t="s">
        <v>270</v>
      </c>
      <c r="H73" s="139" t="s">
        <v>270</v>
      </c>
      <c r="I73" s="139" t="s">
        <v>270</v>
      </c>
      <c r="J73" s="139" t="s">
        <v>270</v>
      </c>
      <c r="K73" s="139" t="s">
        <v>270</v>
      </c>
      <c r="L73" s="139" t="s">
        <v>270</v>
      </c>
      <c r="M73" s="139" t="s">
        <v>270</v>
      </c>
      <c r="N73" s="139" t="s">
        <v>270</v>
      </c>
      <c r="O73" s="139" t="s">
        <v>270</v>
      </c>
      <c r="P73" s="139" t="s">
        <v>270</v>
      </c>
      <c r="Q73" s="139" t="s">
        <v>270</v>
      </c>
      <c r="R73" s="139" t="s">
        <v>270</v>
      </c>
      <c r="S73" s="139" t="s">
        <v>270</v>
      </c>
      <c r="T73" s="139" t="s">
        <v>270</v>
      </c>
      <c r="U73" s="143" t="s">
        <v>270</v>
      </c>
      <c r="V73" s="144"/>
      <c r="X73" s="134">
        <v>0</v>
      </c>
      <c r="Y73" s="165">
        <f>(X73*100)/4</f>
        <v>0</v>
      </c>
      <c r="Z73" s="134">
        <v>1</v>
      </c>
      <c r="AA73" s="166" t="e">
        <f>(Z73*100)/X73</f>
        <v>#DIV/0!</v>
      </c>
      <c r="AB73" s="134">
        <v>0</v>
      </c>
      <c r="AC73" s="166">
        <f>(AB73*100)/4</f>
        <v>0</v>
      </c>
      <c r="AD73" s="134">
        <v>1</v>
      </c>
      <c r="AE73" s="166" t="e">
        <f>(AD73*100)/AB73</f>
        <v>#DIV/0!</v>
      </c>
      <c r="AF73" s="134">
        <v>2</v>
      </c>
      <c r="AG73" s="166">
        <f>(AF73*100)/4</f>
        <v>50</v>
      </c>
      <c r="AH73" s="134">
        <v>1</v>
      </c>
      <c r="AI73" s="166">
        <f>(AH73*100)/AF73</f>
        <v>50</v>
      </c>
      <c r="AJ73" s="134">
        <v>2</v>
      </c>
      <c r="AK73" s="166">
        <f>(AJ73*100)/4</f>
        <v>50</v>
      </c>
      <c r="AL73" s="134">
        <v>2</v>
      </c>
      <c r="AM73" s="166">
        <f>(AL73*100)/AJ73</f>
        <v>100</v>
      </c>
      <c r="AN73" s="134">
        <v>4</v>
      </c>
      <c r="AO73" s="166">
        <f>(Y73+AC73+AG73+AK73)</f>
        <v>100</v>
      </c>
      <c r="AP73" s="134">
        <v>5</v>
      </c>
      <c r="AQ73" s="166">
        <f>(AP73*100)/AN73</f>
        <v>125</v>
      </c>
      <c r="AS73" s="177" t="s">
        <v>270</v>
      </c>
      <c r="AT73" s="178" t="s">
        <v>270</v>
      </c>
      <c r="AU73" s="177" t="s">
        <v>270</v>
      </c>
      <c r="AV73" s="179" t="s">
        <v>270</v>
      </c>
      <c r="AX73" s="139"/>
      <c r="AY73" s="139"/>
      <c r="AZ73" s="139"/>
      <c r="BA73" s="139"/>
      <c r="BB73" s="139"/>
      <c r="BC73" s="139"/>
      <c r="BD73" s="139"/>
      <c r="BE73" s="139"/>
    </row>
    <row r="74" spans="1:57" s="145" customFormat="1" x14ac:dyDescent="0.25">
      <c r="A74" s="133" t="s">
        <v>360</v>
      </c>
      <c r="B74" s="139" t="s">
        <v>270</v>
      </c>
      <c r="C74" s="139" t="s">
        <v>270</v>
      </c>
      <c r="D74" s="139" t="s">
        <v>270</v>
      </c>
      <c r="E74" s="139" t="s">
        <v>270</v>
      </c>
      <c r="F74" s="139" t="s">
        <v>270</v>
      </c>
      <c r="G74" s="139" t="s">
        <v>270</v>
      </c>
      <c r="H74" s="139" t="s">
        <v>270</v>
      </c>
      <c r="I74" s="139" t="s">
        <v>270</v>
      </c>
      <c r="J74" s="139" t="s">
        <v>270</v>
      </c>
      <c r="K74" s="139" t="s">
        <v>270</v>
      </c>
      <c r="L74" s="139" t="s">
        <v>270</v>
      </c>
      <c r="M74" s="139" t="s">
        <v>270</v>
      </c>
      <c r="N74" s="139" t="s">
        <v>270</v>
      </c>
      <c r="O74" s="139" t="s">
        <v>270</v>
      </c>
      <c r="P74" s="139" t="s">
        <v>270</v>
      </c>
      <c r="Q74" s="139" t="s">
        <v>270</v>
      </c>
      <c r="R74" s="139" t="s">
        <v>270</v>
      </c>
      <c r="S74" s="139" t="s">
        <v>270</v>
      </c>
      <c r="T74" s="139" t="s">
        <v>270</v>
      </c>
      <c r="U74" s="143" t="s">
        <v>270</v>
      </c>
      <c r="V74" s="144"/>
      <c r="X74" s="134">
        <v>2</v>
      </c>
      <c r="Y74" s="165">
        <f>(X74*100)/5</f>
        <v>40</v>
      </c>
      <c r="Z74" s="134">
        <v>0</v>
      </c>
      <c r="AA74" s="166">
        <f t="shared" ref="AA74:AA75" si="69">(Z74*100)/X74</f>
        <v>0</v>
      </c>
      <c r="AB74" s="134">
        <v>2</v>
      </c>
      <c r="AC74" s="166">
        <f>(AB74*100)/5</f>
        <v>40</v>
      </c>
      <c r="AD74" s="134">
        <v>6</v>
      </c>
      <c r="AE74" s="134">
        <f t="shared" ref="AE74:AE75" si="70">(AD74*100)/AB74</f>
        <v>300</v>
      </c>
      <c r="AF74" s="134">
        <v>0</v>
      </c>
      <c r="AG74" s="166">
        <f>(AF74*100)/5</f>
        <v>0</v>
      </c>
      <c r="AH74" s="134">
        <v>0</v>
      </c>
      <c r="AI74" s="166">
        <v>0</v>
      </c>
      <c r="AJ74" s="134">
        <v>1</v>
      </c>
      <c r="AK74" s="166">
        <f>(AJ74*100)/5</f>
        <v>20</v>
      </c>
      <c r="AL74" s="134">
        <v>4</v>
      </c>
      <c r="AM74" s="166">
        <f t="shared" ref="AM74:AM75" si="71">(AL74*100)/AJ74</f>
        <v>400</v>
      </c>
      <c r="AN74" s="134">
        <v>5</v>
      </c>
      <c r="AO74" s="166">
        <f t="shared" ref="AO74:AO75" si="72">(Y74+AC74+AG74+AK74)</f>
        <v>100</v>
      </c>
      <c r="AP74" s="134">
        <v>10</v>
      </c>
      <c r="AQ74" s="166">
        <f t="shared" ref="AQ74:AQ75" si="73">(AP74*100)/AN74</f>
        <v>200</v>
      </c>
      <c r="AS74" s="177" t="s">
        <v>270</v>
      </c>
      <c r="AT74" s="178" t="s">
        <v>270</v>
      </c>
      <c r="AU74" s="177" t="s">
        <v>270</v>
      </c>
      <c r="AV74" s="179" t="s">
        <v>270</v>
      </c>
      <c r="AX74" s="139"/>
      <c r="AY74" s="139"/>
      <c r="AZ74" s="139"/>
      <c r="BA74" s="139"/>
      <c r="BB74" s="139"/>
      <c r="BC74" s="139"/>
      <c r="BD74" s="139"/>
      <c r="BE74" s="139"/>
    </row>
    <row r="75" spans="1:57" s="145" customFormat="1" ht="30" x14ac:dyDescent="0.25">
      <c r="A75" s="181" t="s">
        <v>361</v>
      </c>
      <c r="B75" s="139" t="s">
        <v>270</v>
      </c>
      <c r="C75" s="139" t="s">
        <v>270</v>
      </c>
      <c r="D75" s="139" t="s">
        <v>270</v>
      </c>
      <c r="E75" s="139" t="s">
        <v>270</v>
      </c>
      <c r="F75" s="139" t="s">
        <v>270</v>
      </c>
      <c r="G75" s="139" t="s">
        <v>270</v>
      </c>
      <c r="H75" s="139" t="s">
        <v>270</v>
      </c>
      <c r="I75" s="139" t="s">
        <v>270</v>
      </c>
      <c r="J75" s="139" t="s">
        <v>270</v>
      </c>
      <c r="K75" s="139" t="s">
        <v>270</v>
      </c>
      <c r="L75" s="139" t="s">
        <v>270</v>
      </c>
      <c r="M75" s="139" t="s">
        <v>270</v>
      </c>
      <c r="N75" s="139" t="s">
        <v>270</v>
      </c>
      <c r="O75" s="139" t="s">
        <v>270</v>
      </c>
      <c r="P75" s="139" t="s">
        <v>270</v>
      </c>
      <c r="Q75" s="139" t="s">
        <v>270</v>
      </c>
      <c r="R75" s="139" t="s">
        <v>270</v>
      </c>
      <c r="S75" s="139" t="s">
        <v>270</v>
      </c>
      <c r="T75" s="139" t="s">
        <v>270</v>
      </c>
      <c r="U75" s="143" t="s">
        <v>270</v>
      </c>
      <c r="V75" s="144"/>
      <c r="X75" s="134">
        <v>1</v>
      </c>
      <c r="Y75" s="165">
        <f>(X75*100)/2</f>
        <v>50</v>
      </c>
      <c r="Z75" s="134">
        <v>0</v>
      </c>
      <c r="AA75" s="166">
        <f t="shared" si="69"/>
        <v>0</v>
      </c>
      <c r="AB75" s="134">
        <v>0</v>
      </c>
      <c r="AC75" s="166">
        <f>(AB75*100)/2</f>
        <v>0</v>
      </c>
      <c r="AD75" s="134">
        <v>3</v>
      </c>
      <c r="AE75" s="134" t="e">
        <f t="shared" si="70"/>
        <v>#DIV/0!</v>
      </c>
      <c r="AF75" s="134">
        <v>1</v>
      </c>
      <c r="AG75" s="166">
        <f>(AF75*100)/2</f>
        <v>50</v>
      </c>
      <c r="AH75" s="134">
        <v>0</v>
      </c>
      <c r="AI75" s="166">
        <f t="shared" ref="AI75" si="74">(AH75*100)/AF75</f>
        <v>0</v>
      </c>
      <c r="AJ75" s="134">
        <v>0</v>
      </c>
      <c r="AK75" s="166">
        <f>(AJ75*100)/2</f>
        <v>0</v>
      </c>
      <c r="AL75" s="134">
        <v>1</v>
      </c>
      <c r="AM75" s="166" t="e">
        <f t="shared" si="71"/>
        <v>#DIV/0!</v>
      </c>
      <c r="AN75" s="134">
        <v>2</v>
      </c>
      <c r="AO75" s="166">
        <f t="shared" si="72"/>
        <v>100</v>
      </c>
      <c r="AP75" s="134">
        <v>4</v>
      </c>
      <c r="AQ75" s="166">
        <f t="shared" si="73"/>
        <v>200</v>
      </c>
      <c r="AS75" s="177" t="s">
        <v>270</v>
      </c>
      <c r="AT75" s="178" t="s">
        <v>270</v>
      </c>
      <c r="AU75" s="177" t="s">
        <v>270</v>
      </c>
      <c r="AV75" s="179" t="s">
        <v>270</v>
      </c>
      <c r="AX75" s="139"/>
      <c r="AY75" s="139"/>
      <c r="AZ75" s="139"/>
      <c r="BA75" s="139"/>
      <c r="BB75" s="139"/>
      <c r="BC75" s="139"/>
      <c r="BD75" s="139"/>
      <c r="BE75" s="139"/>
    </row>
    <row r="76" spans="1:57" s="145" customFormat="1" ht="30" x14ac:dyDescent="0.25">
      <c r="A76" s="182" t="s">
        <v>362</v>
      </c>
      <c r="B76" s="139" t="s">
        <v>270</v>
      </c>
      <c r="C76" s="139" t="s">
        <v>270</v>
      </c>
      <c r="D76" s="139" t="s">
        <v>270</v>
      </c>
      <c r="E76" s="139" t="s">
        <v>270</v>
      </c>
      <c r="F76" s="139" t="s">
        <v>270</v>
      </c>
      <c r="G76" s="139" t="s">
        <v>270</v>
      </c>
      <c r="H76" s="139" t="s">
        <v>270</v>
      </c>
      <c r="I76" s="139" t="s">
        <v>270</v>
      </c>
      <c r="J76" s="139" t="s">
        <v>270</v>
      </c>
      <c r="K76" s="139" t="s">
        <v>270</v>
      </c>
      <c r="L76" s="139" t="s">
        <v>270</v>
      </c>
      <c r="M76" s="139" t="s">
        <v>270</v>
      </c>
      <c r="N76" s="139" t="s">
        <v>270</v>
      </c>
      <c r="O76" s="139" t="s">
        <v>270</v>
      </c>
      <c r="P76" s="139" t="s">
        <v>270</v>
      </c>
      <c r="Q76" s="139" t="s">
        <v>270</v>
      </c>
      <c r="R76" s="139" t="s">
        <v>270</v>
      </c>
      <c r="S76" s="139" t="s">
        <v>270</v>
      </c>
      <c r="T76" s="139" t="s">
        <v>270</v>
      </c>
      <c r="U76" s="143" t="s">
        <v>270</v>
      </c>
      <c r="V76" s="144"/>
      <c r="X76" s="145" t="s">
        <v>270</v>
      </c>
      <c r="Y76" s="145" t="s">
        <v>270</v>
      </c>
      <c r="Z76" s="145" t="s">
        <v>270</v>
      </c>
      <c r="AA76" s="145" t="s">
        <v>270</v>
      </c>
      <c r="AB76" s="145" t="s">
        <v>270</v>
      </c>
      <c r="AC76" s="145" t="s">
        <v>270</v>
      </c>
      <c r="AD76" s="145" t="s">
        <v>270</v>
      </c>
      <c r="AE76" s="145" t="s">
        <v>270</v>
      </c>
      <c r="AF76" s="145" t="s">
        <v>270</v>
      </c>
      <c r="AG76" s="145" t="s">
        <v>270</v>
      </c>
      <c r="AH76" s="145" t="s">
        <v>270</v>
      </c>
      <c r="AI76" s="145" t="s">
        <v>270</v>
      </c>
      <c r="AJ76" s="145" t="s">
        <v>270</v>
      </c>
      <c r="AK76" s="145" t="s">
        <v>270</v>
      </c>
      <c r="AL76" s="145" t="s">
        <v>270</v>
      </c>
      <c r="AM76" s="145" t="s">
        <v>270</v>
      </c>
      <c r="AN76" s="145" t="s">
        <v>270</v>
      </c>
      <c r="AO76" s="145" t="s">
        <v>270</v>
      </c>
      <c r="AP76" s="145" t="s">
        <v>270</v>
      </c>
      <c r="AQ76" s="145" t="s">
        <v>270</v>
      </c>
      <c r="AS76" s="167">
        <v>0</v>
      </c>
      <c r="AT76" s="168">
        <f>(AS76*100)/2</f>
        <v>0</v>
      </c>
      <c r="AU76" s="167">
        <v>0</v>
      </c>
      <c r="AV76" s="169" t="e">
        <f t="shared" ref="AV76" si="75">(AU76*100)/AS76</f>
        <v>#DIV/0!</v>
      </c>
      <c r="AX76" s="139"/>
      <c r="AY76" s="139"/>
      <c r="AZ76" s="139"/>
      <c r="BA76" s="139"/>
      <c r="BB76" s="139"/>
      <c r="BC76" s="139"/>
      <c r="BD76" s="139"/>
      <c r="BE76" s="139"/>
    </row>
    <row r="77" spans="1:57" s="145" customFormat="1" ht="30" x14ac:dyDescent="0.25">
      <c r="A77" s="154" t="s">
        <v>363</v>
      </c>
      <c r="B77" s="139"/>
      <c r="C77" s="139"/>
      <c r="D77" s="139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44"/>
      <c r="AX77" s="139"/>
      <c r="AY77" s="139"/>
      <c r="AZ77" s="139"/>
      <c r="BA77" s="139"/>
      <c r="BB77" s="139"/>
      <c r="BC77" s="139"/>
      <c r="BD77" s="139"/>
      <c r="BE77" s="139"/>
    </row>
    <row r="78" spans="1:57" s="145" customFormat="1" ht="30" x14ac:dyDescent="0.25">
      <c r="A78" s="162" t="s">
        <v>364</v>
      </c>
      <c r="B78" s="172"/>
      <c r="C78" s="183"/>
      <c r="D78" s="139"/>
      <c r="E78" s="139"/>
      <c r="F78" s="172"/>
      <c r="G78" s="183"/>
      <c r="H78" s="139"/>
      <c r="I78" s="139"/>
      <c r="J78" s="172"/>
      <c r="K78" s="139"/>
      <c r="L78" s="139"/>
      <c r="M78" s="139"/>
      <c r="N78" s="172"/>
      <c r="O78" s="139"/>
      <c r="P78" s="139"/>
      <c r="Q78" s="139"/>
      <c r="R78" s="172"/>
      <c r="S78" s="139"/>
      <c r="T78" s="139"/>
      <c r="U78" s="139"/>
      <c r="V78" s="144"/>
      <c r="AX78" s="139"/>
      <c r="AY78" s="139"/>
      <c r="AZ78" s="139"/>
      <c r="BA78" s="139"/>
      <c r="BB78" s="139"/>
      <c r="BC78" s="139"/>
      <c r="BD78" s="139"/>
      <c r="BE78" s="139"/>
    </row>
    <row r="79" spans="1:57" s="145" customFormat="1" x14ac:dyDescent="0.25">
      <c r="A79" s="156" t="s">
        <v>365</v>
      </c>
      <c r="B79" s="139">
        <v>270</v>
      </c>
      <c r="C79" s="139">
        <v>25</v>
      </c>
      <c r="D79" s="139">
        <v>270</v>
      </c>
      <c r="E79" s="139">
        <v>25</v>
      </c>
      <c r="F79" s="139">
        <v>270</v>
      </c>
      <c r="G79" s="139">
        <v>25</v>
      </c>
      <c r="H79" s="139">
        <v>270</v>
      </c>
      <c r="I79" s="139">
        <v>100</v>
      </c>
      <c r="J79" s="139">
        <v>270</v>
      </c>
      <c r="K79" s="139">
        <v>25</v>
      </c>
      <c r="L79" s="139">
        <v>270</v>
      </c>
      <c r="M79" s="139">
        <v>100</v>
      </c>
      <c r="N79" s="139">
        <v>270</v>
      </c>
      <c r="O79" s="139">
        <v>25</v>
      </c>
      <c r="P79" s="139">
        <v>270</v>
      </c>
      <c r="Q79" s="139">
        <v>100</v>
      </c>
      <c r="R79" s="139">
        <f t="shared" ref="R79:U82" si="76">B79+F79+J79+N79</f>
        <v>1080</v>
      </c>
      <c r="S79" s="139">
        <f t="shared" si="76"/>
        <v>100</v>
      </c>
      <c r="T79" s="139">
        <f t="shared" si="76"/>
        <v>1080</v>
      </c>
      <c r="U79" s="143">
        <v>100</v>
      </c>
      <c r="V79" s="144"/>
      <c r="X79" s="134">
        <v>600</v>
      </c>
      <c r="Y79" s="165">
        <f>(X79*100)/2400</f>
        <v>25</v>
      </c>
      <c r="Z79" s="134">
        <v>800</v>
      </c>
      <c r="AA79" s="166">
        <f>(Z79*100)/X79</f>
        <v>133.33333333333334</v>
      </c>
      <c r="AB79" s="134">
        <v>600</v>
      </c>
      <c r="AC79" s="166">
        <f>(AB79*100)/2400</f>
        <v>25</v>
      </c>
      <c r="AD79" s="134">
        <v>0</v>
      </c>
      <c r="AE79" s="134">
        <f>(AD79*100)/AB79</f>
        <v>0</v>
      </c>
      <c r="AF79" s="134">
        <v>600</v>
      </c>
      <c r="AG79" s="166">
        <f>(AF79*100)/2400</f>
        <v>25</v>
      </c>
      <c r="AH79" s="134">
        <v>400</v>
      </c>
      <c r="AI79" s="166">
        <f>(AH79*100)/AF79</f>
        <v>66.666666666666671</v>
      </c>
      <c r="AJ79" s="134">
        <v>600</v>
      </c>
      <c r="AK79" s="166">
        <f>(AJ79*100)/2400</f>
        <v>25</v>
      </c>
      <c r="AL79" s="134">
        <v>1200</v>
      </c>
      <c r="AM79" s="166">
        <f>(AL79*100)/AJ79</f>
        <v>200</v>
      </c>
      <c r="AN79" s="134">
        <v>2400</v>
      </c>
      <c r="AO79" s="166">
        <f>(Y79+AC79+AG79+AK79)</f>
        <v>100</v>
      </c>
      <c r="AP79" s="134">
        <v>2400</v>
      </c>
      <c r="AQ79" s="166">
        <f>(AP79*100)/AN79</f>
        <v>100</v>
      </c>
      <c r="AS79" s="167">
        <v>200</v>
      </c>
      <c r="AT79" s="168">
        <f>(AS79*100)/2000</f>
        <v>10</v>
      </c>
      <c r="AU79" s="167">
        <v>0</v>
      </c>
      <c r="AV79" s="169">
        <f>(AU79*1009)/AS79</f>
        <v>0</v>
      </c>
      <c r="AX79" s="139"/>
      <c r="AY79" s="139"/>
      <c r="AZ79" s="139"/>
      <c r="BA79" s="139"/>
      <c r="BB79" s="139"/>
      <c r="BC79" s="139"/>
      <c r="BD79" s="139"/>
      <c r="BE79" s="139"/>
    </row>
    <row r="80" spans="1:57" s="145" customFormat="1" x14ac:dyDescent="0.25">
      <c r="A80" s="133" t="s">
        <v>366</v>
      </c>
      <c r="B80" s="139" t="s">
        <v>270</v>
      </c>
      <c r="C80" s="139" t="s">
        <v>270</v>
      </c>
      <c r="D80" s="139" t="s">
        <v>270</v>
      </c>
      <c r="E80" s="139" t="s">
        <v>270</v>
      </c>
      <c r="F80" s="139" t="s">
        <v>270</v>
      </c>
      <c r="G80" s="139" t="s">
        <v>270</v>
      </c>
      <c r="H80" s="139" t="s">
        <v>270</v>
      </c>
      <c r="I80" s="139" t="s">
        <v>270</v>
      </c>
      <c r="J80" s="139" t="s">
        <v>270</v>
      </c>
      <c r="K80" s="139" t="s">
        <v>270</v>
      </c>
      <c r="L80" s="139" t="s">
        <v>270</v>
      </c>
      <c r="M80" s="139" t="s">
        <v>270</v>
      </c>
      <c r="N80" s="139" t="s">
        <v>270</v>
      </c>
      <c r="O80" s="139" t="s">
        <v>270</v>
      </c>
      <c r="P80" s="139" t="s">
        <v>270</v>
      </c>
      <c r="Q80" s="139" t="s">
        <v>270</v>
      </c>
      <c r="R80" s="139" t="s">
        <v>270</v>
      </c>
      <c r="S80" s="139" t="s">
        <v>270</v>
      </c>
      <c r="T80" s="139" t="s">
        <v>270</v>
      </c>
      <c r="U80" s="143" t="s">
        <v>270</v>
      </c>
      <c r="V80" s="144"/>
      <c r="X80" s="134">
        <v>25</v>
      </c>
      <c r="Y80" s="165">
        <f>(X80*100)/100</f>
        <v>25</v>
      </c>
      <c r="Z80" s="134">
        <v>30</v>
      </c>
      <c r="AA80" s="166">
        <f t="shared" ref="AA80" si="77">(Z80*100)/X80</f>
        <v>120</v>
      </c>
      <c r="AB80" s="134">
        <v>25</v>
      </c>
      <c r="AC80" s="166">
        <f>(AB80*100)/100</f>
        <v>25</v>
      </c>
      <c r="AD80" s="134">
        <v>0</v>
      </c>
      <c r="AE80" s="134">
        <f>(AD80*100)/AB80</f>
        <v>0</v>
      </c>
      <c r="AF80" s="134">
        <v>25</v>
      </c>
      <c r="AG80" s="166">
        <f>(AF80*100)/100</f>
        <v>25</v>
      </c>
      <c r="AH80" s="134">
        <v>5</v>
      </c>
      <c r="AI80" s="166">
        <f>(AH80*100)/AF80</f>
        <v>20</v>
      </c>
      <c r="AJ80" s="134">
        <v>25</v>
      </c>
      <c r="AK80" s="166">
        <f>(AJ80*100)/100</f>
        <v>25</v>
      </c>
      <c r="AL80" s="134">
        <v>0</v>
      </c>
      <c r="AM80" s="166">
        <f>(AL80*100)/AJ80</f>
        <v>0</v>
      </c>
      <c r="AN80" s="134">
        <v>100</v>
      </c>
      <c r="AO80" s="166">
        <f>(Y80+AC80+AG80+AK80)</f>
        <v>100</v>
      </c>
      <c r="AP80" s="134">
        <v>35</v>
      </c>
      <c r="AQ80" s="166">
        <f>(AP80*100)/AN80</f>
        <v>35</v>
      </c>
      <c r="AS80" s="177" t="s">
        <v>270</v>
      </c>
      <c r="AT80" s="178" t="s">
        <v>270</v>
      </c>
      <c r="AU80" s="177" t="s">
        <v>270</v>
      </c>
      <c r="AV80" s="179" t="s">
        <v>270</v>
      </c>
      <c r="AX80" s="139"/>
      <c r="AY80" s="139"/>
      <c r="AZ80" s="139"/>
      <c r="BA80" s="139"/>
      <c r="BB80" s="139"/>
      <c r="BC80" s="139"/>
      <c r="BD80" s="139"/>
      <c r="BE80" s="139"/>
    </row>
    <row r="81" spans="1:57" s="145" customFormat="1" ht="30" x14ac:dyDescent="0.25">
      <c r="A81" s="156" t="s">
        <v>367</v>
      </c>
      <c r="B81" s="139">
        <v>228</v>
      </c>
      <c r="C81" s="139">
        <v>25</v>
      </c>
      <c r="D81" s="139">
        <v>228</v>
      </c>
      <c r="E81" s="139">
        <v>100</v>
      </c>
      <c r="F81" s="139">
        <v>228</v>
      </c>
      <c r="G81" s="139">
        <v>25</v>
      </c>
      <c r="H81" s="139">
        <v>228</v>
      </c>
      <c r="I81" s="139">
        <v>100</v>
      </c>
      <c r="J81" s="139">
        <v>228</v>
      </c>
      <c r="K81" s="139">
        <v>25</v>
      </c>
      <c r="L81" s="139">
        <v>228</v>
      </c>
      <c r="M81" s="139">
        <v>100</v>
      </c>
      <c r="N81" s="139">
        <v>228</v>
      </c>
      <c r="O81" s="139">
        <v>25</v>
      </c>
      <c r="P81" s="139">
        <v>228</v>
      </c>
      <c r="Q81" s="139">
        <v>100</v>
      </c>
      <c r="R81" s="139">
        <f t="shared" si="76"/>
        <v>912</v>
      </c>
      <c r="S81" s="139">
        <f t="shared" si="76"/>
        <v>100</v>
      </c>
      <c r="T81" s="139">
        <f t="shared" si="76"/>
        <v>912</v>
      </c>
      <c r="U81" s="143">
        <v>100</v>
      </c>
      <c r="V81" s="144"/>
      <c r="X81" s="145" t="s">
        <v>270</v>
      </c>
      <c r="Y81" s="145" t="s">
        <v>270</v>
      </c>
      <c r="Z81" s="145" t="s">
        <v>270</v>
      </c>
      <c r="AA81" s="145" t="s">
        <v>270</v>
      </c>
      <c r="AB81" s="145" t="s">
        <v>270</v>
      </c>
      <c r="AC81" s="145" t="s">
        <v>270</v>
      </c>
      <c r="AD81" s="145" t="s">
        <v>270</v>
      </c>
      <c r="AE81" s="145" t="s">
        <v>270</v>
      </c>
      <c r="AF81" s="145" t="s">
        <v>270</v>
      </c>
      <c r="AG81" s="145" t="s">
        <v>270</v>
      </c>
      <c r="AH81" s="145" t="s">
        <v>270</v>
      </c>
      <c r="AI81" s="145" t="s">
        <v>270</v>
      </c>
      <c r="AJ81" s="145" t="s">
        <v>270</v>
      </c>
      <c r="AK81" s="145" t="s">
        <v>270</v>
      </c>
      <c r="AL81" s="145" t="s">
        <v>270</v>
      </c>
      <c r="AM81" s="145" t="s">
        <v>270</v>
      </c>
      <c r="AN81" s="145" t="s">
        <v>270</v>
      </c>
      <c r="AO81" s="145" t="s">
        <v>270</v>
      </c>
      <c r="AP81" s="145" t="s">
        <v>270</v>
      </c>
      <c r="AQ81" s="145" t="s">
        <v>270</v>
      </c>
      <c r="AS81" s="145" t="s">
        <v>270</v>
      </c>
      <c r="AT81" s="145" t="s">
        <v>270</v>
      </c>
      <c r="AU81" s="145" t="s">
        <v>270</v>
      </c>
      <c r="AV81" s="145" t="s">
        <v>270</v>
      </c>
      <c r="AX81" s="139"/>
      <c r="AY81" s="139"/>
      <c r="AZ81" s="139"/>
      <c r="BA81" s="139"/>
      <c r="BB81" s="139"/>
      <c r="BC81" s="139"/>
      <c r="BD81" s="139"/>
      <c r="BE81" s="139"/>
    </row>
    <row r="82" spans="1:57" s="145" customFormat="1" x14ac:dyDescent="0.25">
      <c r="A82" s="156" t="s">
        <v>368</v>
      </c>
      <c r="B82" s="139">
        <v>102</v>
      </c>
      <c r="C82" s="139">
        <v>25</v>
      </c>
      <c r="D82" s="139">
        <v>102</v>
      </c>
      <c r="E82" s="139">
        <v>100</v>
      </c>
      <c r="F82" s="139">
        <v>102</v>
      </c>
      <c r="G82" s="139">
        <v>25</v>
      </c>
      <c r="H82" s="139">
        <v>102</v>
      </c>
      <c r="I82" s="139">
        <v>100</v>
      </c>
      <c r="J82" s="139">
        <v>102</v>
      </c>
      <c r="K82" s="139">
        <v>25</v>
      </c>
      <c r="L82" s="139">
        <v>102</v>
      </c>
      <c r="M82" s="139">
        <v>100</v>
      </c>
      <c r="N82" s="139">
        <v>102</v>
      </c>
      <c r="O82" s="139">
        <v>25</v>
      </c>
      <c r="P82" s="139">
        <v>102</v>
      </c>
      <c r="Q82" s="139">
        <v>100</v>
      </c>
      <c r="R82" s="139">
        <f t="shared" si="76"/>
        <v>408</v>
      </c>
      <c r="S82" s="139">
        <f t="shared" si="76"/>
        <v>100</v>
      </c>
      <c r="T82" s="139">
        <f t="shared" si="76"/>
        <v>408</v>
      </c>
      <c r="U82" s="143">
        <f t="shared" si="76"/>
        <v>400</v>
      </c>
      <c r="V82" s="144"/>
      <c r="X82" s="145" t="s">
        <v>270</v>
      </c>
      <c r="Y82" s="145" t="s">
        <v>270</v>
      </c>
      <c r="Z82" s="145" t="s">
        <v>270</v>
      </c>
      <c r="AA82" s="145" t="s">
        <v>270</v>
      </c>
      <c r="AB82" s="145" t="s">
        <v>270</v>
      </c>
      <c r="AC82" s="145" t="s">
        <v>270</v>
      </c>
      <c r="AD82" s="145" t="s">
        <v>270</v>
      </c>
      <c r="AE82" s="145" t="s">
        <v>270</v>
      </c>
      <c r="AF82" s="145" t="s">
        <v>270</v>
      </c>
      <c r="AG82" s="145" t="s">
        <v>270</v>
      </c>
      <c r="AH82" s="145" t="s">
        <v>270</v>
      </c>
      <c r="AI82" s="145" t="s">
        <v>270</v>
      </c>
      <c r="AJ82" s="145" t="s">
        <v>270</v>
      </c>
      <c r="AK82" s="145" t="s">
        <v>270</v>
      </c>
      <c r="AL82" s="145" t="s">
        <v>270</v>
      </c>
      <c r="AM82" s="145" t="s">
        <v>270</v>
      </c>
      <c r="AN82" s="145" t="s">
        <v>270</v>
      </c>
      <c r="AO82" s="145" t="s">
        <v>270</v>
      </c>
      <c r="AP82" s="145" t="s">
        <v>270</v>
      </c>
      <c r="AQ82" s="145" t="s">
        <v>270</v>
      </c>
      <c r="AS82" s="145" t="s">
        <v>270</v>
      </c>
      <c r="AT82" s="145" t="s">
        <v>270</v>
      </c>
      <c r="AU82" s="145" t="s">
        <v>270</v>
      </c>
      <c r="AV82" s="145" t="s">
        <v>270</v>
      </c>
      <c r="AX82" s="139"/>
      <c r="AY82" s="139"/>
      <c r="AZ82" s="139"/>
      <c r="BA82" s="139"/>
      <c r="BB82" s="139"/>
      <c r="BC82" s="139"/>
      <c r="BD82" s="139"/>
      <c r="BE82" s="139"/>
    </row>
    <row r="83" spans="1:57" s="145" customFormat="1" x14ac:dyDescent="0.25">
      <c r="A83" s="156" t="s">
        <v>369</v>
      </c>
      <c r="B83" s="139">
        <v>35</v>
      </c>
      <c r="C83" s="139">
        <v>100</v>
      </c>
      <c r="D83" s="139">
        <v>23</v>
      </c>
      <c r="E83" s="139">
        <v>65.709999999999994</v>
      </c>
      <c r="F83" s="139">
        <v>23</v>
      </c>
      <c r="G83" s="139">
        <v>65.709999999999994</v>
      </c>
      <c r="H83" s="139">
        <v>35</v>
      </c>
      <c r="I83" s="139">
        <v>100</v>
      </c>
      <c r="J83" s="139">
        <v>35</v>
      </c>
      <c r="K83" s="139">
        <v>100</v>
      </c>
      <c r="L83" s="139">
        <v>23</v>
      </c>
      <c r="M83" s="139">
        <v>65.709999999999994</v>
      </c>
      <c r="N83" s="139">
        <v>35</v>
      </c>
      <c r="O83" s="139">
        <v>100</v>
      </c>
      <c r="P83" s="139">
        <v>35</v>
      </c>
      <c r="Q83" s="139">
        <v>100</v>
      </c>
      <c r="R83" s="139">
        <v>35</v>
      </c>
      <c r="S83" s="139">
        <v>100</v>
      </c>
      <c r="T83" s="139">
        <v>35</v>
      </c>
      <c r="U83" s="143">
        <v>100</v>
      </c>
      <c r="V83" s="144"/>
      <c r="X83" s="145" t="s">
        <v>270</v>
      </c>
      <c r="Y83" s="145" t="s">
        <v>270</v>
      </c>
      <c r="Z83" s="145" t="s">
        <v>270</v>
      </c>
      <c r="AA83" s="145" t="s">
        <v>270</v>
      </c>
      <c r="AB83" s="145" t="s">
        <v>270</v>
      </c>
      <c r="AC83" s="145" t="s">
        <v>270</v>
      </c>
      <c r="AD83" s="145" t="s">
        <v>270</v>
      </c>
      <c r="AE83" s="145" t="s">
        <v>270</v>
      </c>
      <c r="AF83" s="145" t="s">
        <v>270</v>
      </c>
      <c r="AG83" s="145" t="s">
        <v>270</v>
      </c>
      <c r="AH83" s="145" t="s">
        <v>270</v>
      </c>
      <c r="AI83" s="145" t="s">
        <v>270</v>
      </c>
      <c r="AJ83" s="145" t="s">
        <v>270</v>
      </c>
      <c r="AK83" s="145" t="s">
        <v>270</v>
      </c>
      <c r="AL83" s="145" t="s">
        <v>270</v>
      </c>
      <c r="AM83" s="145" t="s">
        <v>270</v>
      </c>
      <c r="AN83" s="145" t="s">
        <v>270</v>
      </c>
      <c r="AO83" s="145" t="s">
        <v>270</v>
      </c>
      <c r="AP83" s="145" t="s">
        <v>270</v>
      </c>
      <c r="AQ83" s="145" t="s">
        <v>270</v>
      </c>
      <c r="AS83" s="145" t="s">
        <v>270</v>
      </c>
      <c r="AT83" s="145" t="s">
        <v>270</v>
      </c>
      <c r="AU83" s="145" t="s">
        <v>270</v>
      </c>
      <c r="AV83" s="145" t="s">
        <v>270</v>
      </c>
      <c r="AX83" s="139"/>
      <c r="AY83" s="139"/>
      <c r="AZ83" s="139"/>
      <c r="BA83" s="139"/>
      <c r="BB83" s="139"/>
      <c r="BC83" s="139"/>
      <c r="BD83" s="139"/>
      <c r="BE83" s="139"/>
    </row>
    <row r="84" spans="1:57" s="145" customFormat="1" ht="30" x14ac:dyDescent="0.25">
      <c r="A84" s="162" t="s">
        <v>370</v>
      </c>
      <c r="B84" s="139"/>
      <c r="C84" s="139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44"/>
      <c r="AX84" s="139"/>
      <c r="AY84" s="139"/>
      <c r="AZ84" s="139"/>
      <c r="BA84" s="139"/>
      <c r="BB84" s="139"/>
      <c r="BC84" s="139"/>
      <c r="BD84" s="139"/>
      <c r="BE84" s="139"/>
    </row>
    <row r="85" spans="1:57" s="145" customFormat="1" ht="30" x14ac:dyDescent="0.25">
      <c r="A85" s="149" t="s">
        <v>371</v>
      </c>
      <c r="B85" s="139">
        <v>300</v>
      </c>
      <c r="C85" s="139">
        <v>25</v>
      </c>
      <c r="D85" s="139">
        <v>300</v>
      </c>
      <c r="E85" s="139">
        <v>100</v>
      </c>
      <c r="F85" s="139">
        <v>300</v>
      </c>
      <c r="G85" s="139">
        <v>25</v>
      </c>
      <c r="H85" s="139">
        <v>300</v>
      </c>
      <c r="I85" s="139">
        <v>100</v>
      </c>
      <c r="J85" s="139">
        <v>300</v>
      </c>
      <c r="K85" s="139">
        <v>25</v>
      </c>
      <c r="L85" s="139">
        <v>300</v>
      </c>
      <c r="M85" s="139">
        <v>100</v>
      </c>
      <c r="N85" s="139">
        <v>300</v>
      </c>
      <c r="O85" s="139">
        <v>25</v>
      </c>
      <c r="P85" s="139">
        <v>300</v>
      </c>
      <c r="Q85" s="139">
        <v>100</v>
      </c>
      <c r="R85" s="139">
        <f t="shared" ref="R85:T85" si="78">B85+F85+J85+N85</f>
        <v>1200</v>
      </c>
      <c r="S85" s="139">
        <f t="shared" si="78"/>
        <v>100</v>
      </c>
      <c r="T85" s="139">
        <f t="shared" si="78"/>
        <v>1200</v>
      </c>
      <c r="U85" s="143">
        <v>100</v>
      </c>
      <c r="V85" s="144"/>
      <c r="X85" s="134">
        <v>300</v>
      </c>
      <c r="Y85" s="165">
        <f>(X85*100)/1200</f>
        <v>25</v>
      </c>
      <c r="Z85" s="134">
        <v>400</v>
      </c>
      <c r="AA85" s="166">
        <f t="shared" ref="AA85:AA86" si="79">(Z85*100)/X85</f>
        <v>133.33333333333334</v>
      </c>
      <c r="AB85" s="134">
        <v>300</v>
      </c>
      <c r="AC85" s="166">
        <f>(AB85*100)/1200</f>
        <v>25</v>
      </c>
      <c r="AD85" s="134">
        <v>0</v>
      </c>
      <c r="AE85" s="134">
        <f t="shared" ref="AE85:AE86" si="80">(AD85*100)/AB85</f>
        <v>0</v>
      </c>
      <c r="AF85" s="134">
        <v>300</v>
      </c>
      <c r="AG85" s="166">
        <f>(AF85*100)/1200</f>
        <v>25</v>
      </c>
      <c r="AH85" s="134">
        <v>0</v>
      </c>
      <c r="AI85" s="166">
        <f>(AH85*100)/AF85</f>
        <v>0</v>
      </c>
      <c r="AJ85" s="134">
        <v>300</v>
      </c>
      <c r="AK85" s="166">
        <f>(AJ85*100)/1200</f>
        <v>25</v>
      </c>
      <c r="AL85" s="134">
        <v>800</v>
      </c>
      <c r="AM85" s="166">
        <f>(AL85*100)/AJ85</f>
        <v>266.66666666666669</v>
      </c>
      <c r="AN85" s="134">
        <v>1200</v>
      </c>
      <c r="AO85" s="166">
        <f>(Y85+AC85+AG85+AK85)</f>
        <v>100</v>
      </c>
      <c r="AP85" s="134">
        <v>1200</v>
      </c>
      <c r="AQ85" s="166">
        <f>(AP85*100)/AN85</f>
        <v>100</v>
      </c>
      <c r="AS85" s="167">
        <v>100</v>
      </c>
      <c r="AT85" s="168">
        <f>(AS85*100)/1000</f>
        <v>10</v>
      </c>
      <c r="AU85" s="167">
        <v>0</v>
      </c>
      <c r="AV85" s="169">
        <f>(AU85*100)/AS85</f>
        <v>0</v>
      </c>
      <c r="AX85" s="134"/>
      <c r="AY85" s="134"/>
      <c r="AZ85" s="134"/>
      <c r="BA85" s="134"/>
      <c r="BB85" s="134"/>
      <c r="BC85" s="134"/>
      <c r="BD85" s="134"/>
      <c r="BE85" s="134"/>
    </row>
    <row r="86" spans="1:57" s="145" customFormat="1" x14ac:dyDescent="0.25">
      <c r="A86" s="133" t="s">
        <v>366</v>
      </c>
      <c r="B86" s="139" t="s">
        <v>270</v>
      </c>
      <c r="C86" s="139" t="s">
        <v>270</v>
      </c>
      <c r="D86" s="139" t="s">
        <v>270</v>
      </c>
      <c r="E86" s="139" t="s">
        <v>270</v>
      </c>
      <c r="F86" s="139" t="s">
        <v>270</v>
      </c>
      <c r="G86" s="139" t="s">
        <v>270</v>
      </c>
      <c r="H86" s="139" t="s">
        <v>270</v>
      </c>
      <c r="I86" s="139" t="s">
        <v>270</v>
      </c>
      <c r="J86" s="139" t="s">
        <v>270</v>
      </c>
      <c r="K86" s="139" t="s">
        <v>270</v>
      </c>
      <c r="L86" s="139" t="s">
        <v>270</v>
      </c>
      <c r="M86" s="139" t="s">
        <v>270</v>
      </c>
      <c r="N86" s="139" t="s">
        <v>270</v>
      </c>
      <c r="O86" s="139" t="s">
        <v>270</v>
      </c>
      <c r="P86" s="139" t="s">
        <v>270</v>
      </c>
      <c r="Q86" s="139" t="s">
        <v>270</v>
      </c>
      <c r="R86" s="139" t="s">
        <v>270</v>
      </c>
      <c r="S86" s="139" t="s">
        <v>270</v>
      </c>
      <c r="T86" s="139" t="s">
        <v>270</v>
      </c>
      <c r="U86" s="143" t="s">
        <v>270</v>
      </c>
      <c r="V86" s="144"/>
      <c r="X86" s="134">
        <v>25</v>
      </c>
      <c r="Y86" s="165">
        <f>(X86*100)/100</f>
        <v>25</v>
      </c>
      <c r="Z86" s="134">
        <v>15</v>
      </c>
      <c r="AA86" s="166">
        <f t="shared" si="79"/>
        <v>60</v>
      </c>
      <c r="AB86" s="134">
        <v>25</v>
      </c>
      <c r="AC86" s="166">
        <f>(AB86*100)/100</f>
        <v>25</v>
      </c>
      <c r="AD86" s="134">
        <v>0</v>
      </c>
      <c r="AE86" s="134">
        <f t="shared" si="80"/>
        <v>0</v>
      </c>
      <c r="AF86" s="134">
        <v>25</v>
      </c>
      <c r="AG86" s="166">
        <f>(AF86*100)/100</f>
        <v>25</v>
      </c>
      <c r="AH86" s="134">
        <v>10</v>
      </c>
      <c r="AI86" s="166">
        <f>(AH86*100)/AF86</f>
        <v>40</v>
      </c>
      <c r="AJ86" s="134">
        <v>25</v>
      </c>
      <c r="AK86" s="166">
        <f>(AJ86*100)/100</f>
        <v>25</v>
      </c>
      <c r="AL86" s="134">
        <v>6</v>
      </c>
      <c r="AM86" s="166">
        <f>(AL86*100)/AJ86</f>
        <v>24</v>
      </c>
      <c r="AN86" s="134">
        <v>100</v>
      </c>
      <c r="AO86" s="166">
        <f>(Y86+AC86+AG86+AK86)</f>
        <v>100</v>
      </c>
      <c r="AP86" s="134">
        <v>31</v>
      </c>
      <c r="AQ86" s="166">
        <f>(AP86*100)/AN86</f>
        <v>31</v>
      </c>
      <c r="AS86" s="145" t="s">
        <v>270</v>
      </c>
      <c r="AT86" s="145" t="s">
        <v>270</v>
      </c>
      <c r="AU86" s="145" t="s">
        <v>270</v>
      </c>
      <c r="AV86" s="145" t="s">
        <v>270</v>
      </c>
      <c r="AX86" s="134"/>
      <c r="AY86" s="134"/>
      <c r="AZ86" s="134"/>
      <c r="BA86" s="134"/>
      <c r="BB86" s="134"/>
      <c r="BC86" s="134"/>
      <c r="BD86" s="134"/>
      <c r="BE86" s="134"/>
    </row>
    <row r="87" spans="1:57" s="145" customFormat="1" x14ac:dyDescent="0.25">
      <c r="A87" s="162" t="s">
        <v>372</v>
      </c>
      <c r="B87" s="139"/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9"/>
      <c r="T87" s="139"/>
      <c r="U87" s="139"/>
      <c r="V87" s="144"/>
      <c r="AX87" s="134"/>
      <c r="AY87" s="134"/>
      <c r="AZ87" s="134"/>
      <c r="BA87" s="134"/>
      <c r="BB87" s="134"/>
      <c r="BC87" s="134"/>
      <c r="BD87" s="134"/>
      <c r="BE87" s="134"/>
    </row>
    <row r="88" spans="1:57" s="145" customFormat="1" ht="30" x14ac:dyDescent="0.25">
      <c r="A88" s="149" t="s">
        <v>373</v>
      </c>
      <c r="B88" s="139">
        <v>3000</v>
      </c>
      <c r="C88" s="139">
        <v>25</v>
      </c>
      <c r="D88" s="139">
        <v>3000</v>
      </c>
      <c r="E88" s="139">
        <v>100</v>
      </c>
      <c r="F88" s="139">
        <v>3000</v>
      </c>
      <c r="G88" s="139">
        <v>25</v>
      </c>
      <c r="H88" s="139">
        <v>3000</v>
      </c>
      <c r="I88" s="139">
        <v>100</v>
      </c>
      <c r="J88" s="139">
        <v>3000</v>
      </c>
      <c r="K88" s="139">
        <v>25</v>
      </c>
      <c r="L88" s="139">
        <v>3000</v>
      </c>
      <c r="M88" s="139">
        <v>100</v>
      </c>
      <c r="N88" s="139">
        <v>3000</v>
      </c>
      <c r="O88" s="139">
        <v>25</v>
      </c>
      <c r="P88" s="139">
        <v>3000</v>
      </c>
      <c r="Q88" s="139">
        <v>100</v>
      </c>
      <c r="R88" s="139">
        <f t="shared" ref="R88:T88" si="81">B88+F88+J88+N88</f>
        <v>12000</v>
      </c>
      <c r="S88" s="139">
        <f t="shared" si="81"/>
        <v>100</v>
      </c>
      <c r="T88" s="139">
        <f t="shared" si="81"/>
        <v>12000</v>
      </c>
      <c r="U88" s="143">
        <v>100</v>
      </c>
      <c r="V88" s="144"/>
      <c r="X88" s="134">
        <v>3000</v>
      </c>
      <c r="Y88" s="165">
        <f>(X88*100)/12000</f>
        <v>25</v>
      </c>
      <c r="Z88" s="134">
        <v>2000</v>
      </c>
      <c r="AA88" s="166">
        <f t="shared" ref="AA88:AA89" si="82">(Z88*100)/X88</f>
        <v>66.666666666666671</v>
      </c>
      <c r="AB88" s="134">
        <v>3000</v>
      </c>
      <c r="AC88" s="166">
        <f>(AB88*100)/12000</f>
        <v>25</v>
      </c>
      <c r="AD88" s="134">
        <v>2000</v>
      </c>
      <c r="AE88" s="166">
        <f t="shared" ref="AE88:AE89" si="83">(AD88*100)/AB88</f>
        <v>66.666666666666671</v>
      </c>
      <c r="AF88" s="134">
        <v>3000</v>
      </c>
      <c r="AG88" s="166">
        <f>(AF88*100)/12000</f>
        <v>25</v>
      </c>
      <c r="AH88" s="134">
        <v>3000</v>
      </c>
      <c r="AI88" s="166">
        <f>(AH88*100)/AF88</f>
        <v>100</v>
      </c>
      <c r="AJ88" s="134">
        <v>3000</v>
      </c>
      <c r="AK88" s="166">
        <f>(AJ88*100)/12000</f>
        <v>25</v>
      </c>
      <c r="AL88" s="134">
        <v>5000</v>
      </c>
      <c r="AM88" s="166">
        <f>(AL88*100)/AJ88</f>
        <v>166.66666666666666</v>
      </c>
      <c r="AN88" s="134">
        <v>12000</v>
      </c>
      <c r="AO88" s="166">
        <f>(Y88+AC88+AG88+AK88)</f>
        <v>100</v>
      </c>
      <c r="AP88" s="134">
        <v>12000</v>
      </c>
      <c r="AQ88" s="166">
        <f>(AP88*100)/AN88</f>
        <v>100</v>
      </c>
      <c r="AS88" s="167">
        <v>1000</v>
      </c>
      <c r="AT88" s="168">
        <f>(AS88*100)/10000</f>
        <v>10</v>
      </c>
      <c r="AU88" s="167">
        <v>0</v>
      </c>
      <c r="AV88" s="169">
        <f>(AU88*100)/AS88</f>
        <v>0</v>
      </c>
      <c r="AX88" s="134"/>
      <c r="AY88" s="134"/>
      <c r="AZ88" s="134"/>
      <c r="BA88" s="134"/>
      <c r="BB88" s="134"/>
      <c r="BC88" s="134"/>
      <c r="BD88" s="134"/>
      <c r="BE88" s="134"/>
    </row>
    <row r="89" spans="1:57" s="145" customFormat="1" ht="30" x14ac:dyDescent="0.25">
      <c r="A89" s="181" t="s">
        <v>374</v>
      </c>
      <c r="B89" s="139" t="s">
        <v>270</v>
      </c>
      <c r="C89" s="139" t="s">
        <v>270</v>
      </c>
      <c r="D89" s="139" t="s">
        <v>270</v>
      </c>
      <c r="E89" s="139" t="s">
        <v>270</v>
      </c>
      <c r="F89" s="139" t="s">
        <v>270</v>
      </c>
      <c r="G89" s="139" t="s">
        <v>270</v>
      </c>
      <c r="H89" s="139" t="s">
        <v>270</v>
      </c>
      <c r="I89" s="139" t="s">
        <v>270</v>
      </c>
      <c r="J89" s="139" t="s">
        <v>270</v>
      </c>
      <c r="K89" s="139" t="s">
        <v>270</v>
      </c>
      <c r="L89" s="139" t="s">
        <v>270</v>
      </c>
      <c r="M89" s="139" t="s">
        <v>270</v>
      </c>
      <c r="N89" s="139" t="s">
        <v>270</v>
      </c>
      <c r="O89" s="139" t="s">
        <v>270</v>
      </c>
      <c r="P89" s="139" t="s">
        <v>270</v>
      </c>
      <c r="Q89" s="139" t="s">
        <v>270</v>
      </c>
      <c r="R89" s="139" t="s">
        <v>270</v>
      </c>
      <c r="S89" s="139" t="s">
        <v>270</v>
      </c>
      <c r="T89" s="139" t="s">
        <v>270</v>
      </c>
      <c r="U89" s="143" t="s">
        <v>270</v>
      </c>
      <c r="V89" s="144"/>
      <c r="X89" s="134">
        <v>15</v>
      </c>
      <c r="Y89" s="165">
        <f>(X89*100)/50</f>
        <v>30</v>
      </c>
      <c r="Z89" s="134">
        <v>23</v>
      </c>
      <c r="AA89" s="166">
        <f t="shared" si="82"/>
        <v>153.33333333333334</v>
      </c>
      <c r="AB89" s="134">
        <v>15</v>
      </c>
      <c r="AC89" s="166">
        <f>(AB89*100)/50</f>
        <v>30</v>
      </c>
      <c r="AD89" s="134">
        <v>68</v>
      </c>
      <c r="AE89" s="166">
        <f t="shared" si="83"/>
        <v>453.33333333333331</v>
      </c>
      <c r="AF89" s="134">
        <v>10</v>
      </c>
      <c r="AG89" s="166">
        <f>(AF89*100)/50</f>
        <v>20</v>
      </c>
      <c r="AH89" s="134">
        <v>44</v>
      </c>
      <c r="AI89" s="166">
        <f>(AH89*100)/AF89</f>
        <v>440</v>
      </c>
      <c r="AJ89" s="134">
        <v>10</v>
      </c>
      <c r="AK89" s="166">
        <f>(AJ89*100)/50</f>
        <v>20</v>
      </c>
      <c r="AL89" s="134">
        <v>0</v>
      </c>
      <c r="AM89" s="166">
        <f>(AL89*100)/AJ89</f>
        <v>0</v>
      </c>
      <c r="AN89" s="134">
        <v>50</v>
      </c>
      <c r="AO89" s="166">
        <f>(Y89+AC89+AG89+AK89)</f>
        <v>100</v>
      </c>
      <c r="AP89" s="134">
        <v>135</v>
      </c>
      <c r="AQ89" s="166">
        <f>(AP89*100)/AN89</f>
        <v>270</v>
      </c>
      <c r="AS89" s="145" t="s">
        <v>270</v>
      </c>
      <c r="AT89" s="145" t="s">
        <v>270</v>
      </c>
      <c r="AU89" s="145" t="s">
        <v>270</v>
      </c>
      <c r="AV89" s="145" t="s">
        <v>270</v>
      </c>
      <c r="AX89" s="134"/>
      <c r="AY89" s="134"/>
      <c r="AZ89" s="134"/>
      <c r="BA89" s="134"/>
      <c r="BB89" s="134"/>
      <c r="BC89" s="134"/>
      <c r="BD89" s="134"/>
      <c r="BE89" s="134"/>
    </row>
    <row r="90" spans="1:57" s="145" customFormat="1" x14ac:dyDescent="0.25">
      <c r="A90" s="170" t="s">
        <v>375</v>
      </c>
      <c r="B90" s="139"/>
      <c r="C90" s="139"/>
      <c r="D90" s="139"/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  <c r="S90" s="139"/>
      <c r="T90" s="139"/>
      <c r="U90" s="139"/>
      <c r="V90" s="144"/>
      <c r="AX90" s="134"/>
      <c r="AY90" s="134"/>
      <c r="AZ90" s="134"/>
      <c r="BA90" s="134"/>
      <c r="BB90" s="134"/>
      <c r="BC90" s="134"/>
      <c r="BD90" s="134"/>
      <c r="BE90" s="134"/>
    </row>
    <row r="91" spans="1:57" s="145" customFormat="1" ht="45" x14ac:dyDescent="0.25">
      <c r="A91" s="171" t="s">
        <v>376</v>
      </c>
      <c r="B91" s="172">
        <v>0</v>
      </c>
      <c r="C91" s="172">
        <v>0</v>
      </c>
      <c r="D91" s="139">
        <v>0</v>
      </c>
      <c r="E91" s="139">
        <v>0</v>
      </c>
      <c r="F91" s="172">
        <v>3</v>
      </c>
      <c r="G91" s="172">
        <v>30</v>
      </c>
      <c r="H91" s="139">
        <v>0</v>
      </c>
      <c r="I91" s="139">
        <v>0</v>
      </c>
      <c r="J91" s="172">
        <v>4</v>
      </c>
      <c r="K91" s="172">
        <v>40</v>
      </c>
      <c r="L91" s="139">
        <v>4</v>
      </c>
      <c r="M91" s="139">
        <v>100</v>
      </c>
      <c r="N91" s="172">
        <v>3</v>
      </c>
      <c r="O91" s="139">
        <v>30</v>
      </c>
      <c r="P91" s="139">
        <v>3</v>
      </c>
      <c r="Q91" s="139">
        <v>100</v>
      </c>
      <c r="R91" s="139">
        <f t="shared" ref="R91:T91" si="84">B91+F91+J91+N91</f>
        <v>10</v>
      </c>
      <c r="S91" s="139">
        <f t="shared" si="84"/>
        <v>100</v>
      </c>
      <c r="T91" s="139">
        <f t="shared" si="84"/>
        <v>7</v>
      </c>
      <c r="U91" s="143">
        <v>70</v>
      </c>
      <c r="V91" s="144"/>
      <c r="X91" s="134">
        <v>5</v>
      </c>
      <c r="Y91" s="165">
        <f>(X91*100)/20</f>
        <v>25</v>
      </c>
      <c r="Z91" s="134">
        <v>3</v>
      </c>
      <c r="AA91" s="166">
        <f t="shared" ref="AA91" si="85">(Z91*100)/X91</f>
        <v>60</v>
      </c>
      <c r="AB91" s="134">
        <v>5</v>
      </c>
      <c r="AC91" s="166">
        <f>(AB91*100)/20</f>
        <v>25</v>
      </c>
      <c r="AD91" s="134">
        <v>0</v>
      </c>
      <c r="AE91" s="166">
        <f t="shared" ref="AE91" si="86">(AD91*100)/AB91</f>
        <v>0</v>
      </c>
      <c r="AF91" s="134">
        <v>5</v>
      </c>
      <c r="AG91" s="166">
        <f>(AF91*100)/20</f>
        <v>25</v>
      </c>
      <c r="AH91" s="134">
        <v>7</v>
      </c>
      <c r="AI91" s="166">
        <f>(AH91*100)/AF91</f>
        <v>140</v>
      </c>
      <c r="AJ91" s="134">
        <v>5</v>
      </c>
      <c r="AK91" s="166">
        <f>(AJ91*100)/20</f>
        <v>25</v>
      </c>
      <c r="AL91" s="134">
        <v>0</v>
      </c>
      <c r="AM91" s="166">
        <f>(AL91*100)/AJ91</f>
        <v>0</v>
      </c>
      <c r="AN91" s="134">
        <v>20</v>
      </c>
      <c r="AO91" s="166">
        <f>(Y91+AC91+AG91+AK91)</f>
        <v>100</v>
      </c>
      <c r="AP91" s="134">
        <v>10</v>
      </c>
      <c r="AQ91" s="166">
        <f>(AP91*100)/AN91</f>
        <v>50</v>
      </c>
      <c r="AS91" s="167">
        <v>0</v>
      </c>
      <c r="AT91" s="168">
        <f>(AS91*100)/1</f>
        <v>0</v>
      </c>
      <c r="AU91" s="167">
        <v>0</v>
      </c>
      <c r="AV91" s="169" t="e">
        <f>(AU91*100)/AS91</f>
        <v>#DIV/0!</v>
      </c>
      <c r="AX91" s="134"/>
      <c r="AY91" s="134"/>
      <c r="AZ91" s="134"/>
      <c r="BA91" s="134"/>
      <c r="BB91" s="134"/>
      <c r="BC91" s="134"/>
      <c r="BD91" s="134"/>
      <c r="BE91" s="134"/>
    </row>
    <row r="92" spans="1:57" s="145" customFormat="1" ht="30" x14ac:dyDescent="0.25">
      <c r="A92" s="162" t="s">
        <v>377</v>
      </c>
      <c r="B92" s="139"/>
      <c r="C92" s="139"/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39"/>
      <c r="P92" s="139"/>
      <c r="Q92" s="139"/>
      <c r="R92" s="139"/>
      <c r="S92" s="139"/>
      <c r="T92" s="139"/>
      <c r="U92" s="139"/>
      <c r="V92" s="139"/>
      <c r="AX92" s="134"/>
      <c r="AY92" s="134"/>
      <c r="AZ92" s="134"/>
      <c r="BA92" s="134"/>
      <c r="BB92" s="134"/>
      <c r="BC92" s="134"/>
      <c r="BD92" s="134"/>
      <c r="BE92" s="134"/>
    </row>
    <row r="93" spans="1:57" s="145" customFormat="1" ht="30" x14ac:dyDescent="0.25">
      <c r="A93" s="154" t="s">
        <v>378</v>
      </c>
      <c r="B93" s="139">
        <v>450</v>
      </c>
      <c r="C93" s="139">
        <v>25</v>
      </c>
      <c r="D93" s="139">
        <v>450</v>
      </c>
      <c r="E93" s="139">
        <v>100</v>
      </c>
      <c r="F93" s="139">
        <v>450</v>
      </c>
      <c r="G93" s="139">
        <v>25</v>
      </c>
      <c r="H93" s="139">
        <v>450</v>
      </c>
      <c r="I93" s="139">
        <v>100</v>
      </c>
      <c r="J93" s="139">
        <v>450</v>
      </c>
      <c r="K93" s="139">
        <v>25</v>
      </c>
      <c r="L93" s="139">
        <v>450</v>
      </c>
      <c r="M93" s="139">
        <v>100</v>
      </c>
      <c r="N93" s="139">
        <v>450</v>
      </c>
      <c r="O93" s="139">
        <v>25</v>
      </c>
      <c r="P93" s="139">
        <v>450</v>
      </c>
      <c r="Q93" s="139">
        <v>100</v>
      </c>
      <c r="R93" s="139">
        <f t="shared" ref="R93:T93" si="87">B93+F93+J93+N93</f>
        <v>1800</v>
      </c>
      <c r="S93" s="139">
        <f t="shared" si="87"/>
        <v>100</v>
      </c>
      <c r="T93" s="139">
        <f t="shared" si="87"/>
        <v>1800</v>
      </c>
      <c r="U93" s="143">
        <v>100</v>
      </c>
      <c r="V93" s="139"/>
      <c r="X93" s="134">
        <v>150</v>
      </c>
      <c r="Y93" s="165">
        <f>(X93*100)/600</f>
        <v>25</v>
      </c>
      <c r="Z93" s="134">
        <v>200</v>
      </c>
      <c r="AA93" s="166">
        <f t="shared" ref="AA93:AA94" si="88">(Z93*100)/X93</f>
        <v>133.33333333333334</v>
      </c>
      <c r="AB93" s="134">
        <v>150</v>
      </c>
      <c r="AC93" s="166">
        <f>(AB93*100)/600</f>
        <v>25</v>
      </c>
      <c r="AD93" s="134">
        <v>0</v>
      </c>
      <c r="AE93" s="166">
        <f t="shared" ref="AE93:AE94" si="89">(AD93*100)/AB93</f>
        <v>0</v>
      </c>
      <c r="AF93" s="134">
        <v>150</v>
      </c>
      <c r="AG93" s="166">
        <f>(AF93*100)/600</f>
        <v>25</v>
      </c>
      <c r="AH93" s="134">
        <v>50</v>
      </c>
      <c r="AI93" s="166">
        <f>(AH93*100)/AF93</f>
        <v>33.333333333333336</v>
      </c>
      <c r="AJ93" s="134">
        <v>150</v>
      </c>
      <c r="AK93" s="166">
        <f>(AJ93*100)/600</f>
        <v>25</v>
      </c>
      <c r="AL93" s="134">
        <v>350</v>
      </c>
      <c r="AM93" s="166">
        <f>(AL93*100)/AJ93</f>
        <v>233.33333333333334</v>
      </c>
      <c r="AN93" s="134">
        <v>600</v>
      </c>
      <c r="AO93" s="166">
        <f>(Y93+AC93+AG93+AK93)</f>
        <v>100</v>
      </c>
      <c r="AP93" s="134">
        <v>600</v>
      </c>
      <c r="AQ93" s="166">
        <f>(AP93*100)/AN93</f>
        <v>100</v>
      </c>
      <c r="AS93" s="167">
        <v>50</v>
      </c>
      <c r="AT93" s="168">
        <f>(AS93*100)/500</f>
        <v>10</v>
      </c>
      <c r="AU93" s="167">
        <v>0</v>
      </c>
      <c r="AV93" s="169">
        <f>(AU93*100)/AS93</f>
        <v>0</v>
      </c>
      <c r="AX93" s="134"/>
      <c r="AY93" s="134"/>
      <c r="AZ93" s="134"/>
      <c r="BA93" s="134"/>
      <c r="BB93" s="134"/>
      <c r="BC93" s="134"/>
      <c r="BD93" s="134"/>
      <c r="BE93" s="134"/>
    </row>
    <row r="94" spans="1:57" s="145" customFormat="1" ht="30" x14ac:dyDescent="0.25">
      <c r="A94" s="133" t="s">
        <v>379</v>
      </c>
      <c r="B94" s="139" t="s">
        <v>270</v>
      </c>
      <c r="C94" s="139" t="s">
        <v>270</v>
      </c>
      <c r="D94" s="139" t="s">
        <v>270</v>
      </c>
      <c r="E94" s="139" t="s">
        <v>270</v>
      </c>
      <c r="F94" s="139" t="s">
        <v>270</v>
      </c>
      <c r="G94" s="139" t="s">
        <v>270</v>
      </c>
      <c r="H94" s="139" t="s">
        <v>270</v>
      </c>
      <c r="I94" s="139" t="s">
        <v>270</v>
      </c>
      <c r="J94" s="139" t="s">
        <v>270</v>
      </c>
      <c r="K94" s="139" t="s">
        <v>270</v>
      </c>
      <c r="L94" s="139" t="s">
        <v>270</v>
      </c>
      <c r="M94" s="139" t="s">
        <v>270</v>
      </c>
      <c r="N94" s="139" t="s">
        <v>270</v>
      </c>
      <c r="O94" s="139" t="s">
        <v>270</v>
      </c>
      <c r="P94" s="139" t="s">
        <v>270</v>
      </c>
      <c r="Q94" s="139" t="s">
        <v>270</v>
      </c>
      <c r="R94" s="139" t="s">
        <v>270</v>
      </c>
      <c r="S94" s="139" t="s">
        <v>270</v>
      </c>
      <c r="T94" s="139" t="s">
        <v>270</v>
      </c>
      <c r="U94" s="143" t="s">
        <v>270</v>
      </c>
      <c r="V94" s="139"/>
      <c r="X94" s="134">
        <v>1</v>
      </c>
      <c r="Y94" s="165">
        <f>(X94*100)/4</f>
        <v>25</v>
      </c>
      <c r="Z94" s="134">
        <v>1</v>
      </c>
      <c r="AA94" s="166">
        <f t="shared" si="88"/>
        <v>100</v>
      </c>
      <c r="AB94" s="134">
        <v>1</v>
      </c>
      <c r="AC94" s="166">
        <f>(AB94*100)/4</f>
        <v>25</v>
      </c>
      <c r="AD94" s="134">
        <v>3</v>
      </c>
      <c r="AE94" s="166">
        <f t="shared" si="89"/>
        <v>300</v>
      </c>
      <c r="AF94" s="134">
        <v>1</v>
      </c>
      <c r="AG94" s="166">
        <f>(AJ94*100)/4</f>
        <v>25</v>
      </c>
      <c r="AH94" s="134">
        <v>2</v>
      </c>
      <c r="AI94" s="166">
        <f>(AH94*100)/AF94</f>
        <v>200</v>
      </c>
      <c r="AJ94" s="134">
        <v>1</v>
      </c>
      <c r="AK94" s="166">
        <f>(AJ94*100)/4</f>
        <v>25</v>
      </c>
      <c r="AL94" s="134">
        <v>1</v>
      </c>
      <c r="AM94" s="166">
        <f>(AL94*100)/AJ94</f>
        <v>100</v>
      </c>
      <c r="AN94" s="134">
        <v>4</v>
      </c>
      <c r="AO94" s="166">
        <f>(Y94+AC94+AG94+AK94)</f>
        <v>100</v>
      </c>
      <c r="AP94" s="134">
        <v>7</v>
      </c>
      <c r="AQ94" s="166">
        <f>(AP94*100)/AN94</f>
        <v>175</v>
      </c>
      <c r="AS94" s="145" t="s">
        <v>270</v>
      </c>
      <c r="AT94" s="145" t="s">
        <v>270</v>
      </c>
      <c r="AU94" s="145" t="s">
        <v>270</v>
      </c>
      <c r="AV94" s="145" t="s">
        <v>270</v>
      </c>
      <c r="AX94" s="134"/>
      <c r="AY94" s="134"/>
      <c r="AZ94" s="134"/>
      <c r="BA94" s="134"/>
      <c r="BB94" s="134"/>
      <c r="BC94" s="134"/>
      <c r="BD94" s="134"/>
      <c r="BE94" s="134"/>
    </row>
    <row r="95" spans="1:57" s="145" customFormat="1" ht="30" x14ac:dyDescent="0.25">
      <c r="A95" s="162" t="s">
        <v>380</v>
      </c>
      <c r="B95" s="139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39"/>
      <c r="Q95" s="139"/>
      <c r="R95" s="139"/>
      <c r="S95" s="139"/>
      <c r="T95" s="139"/>
      <c r="U95" s="139"/>
      <c r="V95" s="139"/>
      <c r="AX95" s="134"/>
      <c r="AY95" s="134"/>
      <c r="AZ95" s="134"/>
      <c r="BA95" s="134"/>
      <c r="BB95" s="134"/>
      <c r="BC95" s="134"/>
      <c r="BD95" s="134"/>
      <c r="BE95" s="134"/>
    </row>
    <row r="96" spans="1:57" s="145" customFormat="1" ht="30" x14ac:dyDescent="0.25">
      <c r="A96" s="149" t="s">
        <v>381</v>
      </c>
      <c r="B96" s="139">
        <v>4080</v>
      </c>
      <c r="C96" s="139">
        <v>25</v>
      </c>
      <c r="D96" s="139">
        <v>4080</v>
      </c>
      <c r="E96" s="139">
        <v>100</v>
      </c>
      <c r="F96" s="139">
        <v>4080</v>
      </c>
      <c r="G96" s="139">
        <v>25</v>
      </c>
      <c r="H96" s="139">
        <v>4080</v>
      </c>
      <c r="I96" s="139">
        <v>100</v>
      </c>
      <c r="J96" s="139">
        <v>4080</v>
      </c>
      <c r="K96" s="139">
        <v>25</v>
      </c>
      <c r="L96" s="139">
        <v>4080</v>
      </c>
      <c r="M96" s="139">
        <v>100</v>
      </c>
      <c r="N96" s="139">
        <v>4080</v>
      </c>
      <c r="O96" s="139">
        <v>25</v>
      </c>
      <c r="P96" s="139">
        <v>4080</v>
      </c>
      <c r="Q96" s="139">
        <v>100</v>
      </c>
      <c r="R96" s="139">
        <f t="shared" ref="R96:T96" si="90">B96+F96+J96+N96</f>
        <v>16320</v>
      </c>
      <c r="S96" s="139">
        <f t="shared" si="90"/>
        <v>100</v>
      </c>
      <c r="T96" s="139">
        <f t="shared" si="90"/>
        <v>16320</v>
      </c>
      <c r="U96" s="143">
        <v>100</v>
      </c>
      <c r="V96" s="139"/>
      <c r="X96" s="134">
        <v>4500</v>
      </c>
      <c r="Y96" s="165">
        <f>(X96*100)/18000</f>
        <v>25</v>
      </c>
      <c r="Z96" s="134">
        <v>6000</v>
      </c>
      <c r="AA96" s="166">
        <f t="shared" ref="AA96:AA101" si="91">(Z96*100)/X96</f>
        <v>133.33333333333334</v>
      </c>
      <c r="AB96" s="134">
        <v>4500</v>
      </c>
      <c r="AC96" s="166">
        <f>(AB96*100)/18000</f>
        <v>25</v>
      </c>
      <c r="AD96" s="134">
        <v>0</v>
      </c>
      <c r="AE96" s="166">
        <f t="shared" ref="AE96:AE106" si="92">(AD96*100)/AB96</f>
        <v>0</v>
      </c>
      <c r="AF96" s="134">
        <v>4500</v>
      </c>
      <c r="AG96" s="166">
        <f>(AF96*100)/18000</f>
        <v>25</v>
      </c>
      <c r="AH96" s="134">
        <v>1500</v>
      </c>
      <c r="AI96" s="166">
        <f>(AH96*100)/AF96</f>
        <v>33.333333333333336</v>
      </c>
      <c r="AJ96" s="134">
        <v>4500</v>
      </c>
      <c r="AK96" s="166">
        <f>(AJ96*100)/18000</f>
        <v>25</v>
      </c>
      <c r="AL96" s="134">
        <v>10500</v>
      </c>
      <c r="AM96" s="166">
        <f t="shared" ref="AM96:AM105" si="93">(AL96*100)/AJ96</f>
        <v>233.33333333333334</v>
      </c>
      <c r="AN96" s="134">
        <v>18000</v>
      </c>
      <c r="AO96" s="166">
        <f t="shared" ref="AO96:AO105" si="94">(Y96+AC96+AG96+AK96)</f>
        <v>100</v>
      </c>
      <c r="AP96" s="134">
        <v>18000</v>
      </c>
      <c r="AQ96" s="166">
        <f t="shared" ref="AQ96:AQ105" si="95">(AP96*100)/AN96</f>
        <v>100</v>
      </c>
      <c r="AS96" s="167">
        <v>1500</v>
      </c>
      <c r="AT96" s="168">
        <f>(AS96*100)/15000</f>
        <v>10</v>
      </c>
      <c r="AU96" s="167">
        <v>0</v>
      </c>
      <c r="AV96" s="169">
        <f>(AU96*100)/AS96</f>
        <v>0</v>
      </c>
      <c r="AX96" s="134"/>
      <c r="AY96" s="134"/>
      <c r="AZ96" s="134"/>
      <c r="BA96" s="134"/>
      <c r="BB96" s="134"/>
      <c r="BC96" s="134"/>
      <c r="BD96" s="134"/>
      <c r="BE96" s="134"/>
    </row>
    <row r="97" spans="1:57" s="145" customFormat="1" ht="30" x14ac:dyDescent="0.25">
      <c r="A97" s="133" t="s">
        <v>379</v>
      </c>
      <c r="B97" s="139" t="s">
        <v>270</v>
      </c>
      <c r="C97" s="139" t="s">
        <v>270</v>
      </c>
      <c r="D97" s="139" t="s">
        <v>270</v>
      </c>
      <c r="E97" s="139" t="s">
        <v>270</v>
      </c>
      <c r="F97" s="139" t="s">
        <v>270</v>
      </c>
      <c r="G97" s="139" t="s">
        <v>270</v>
      </c>
      <c r="H97" s="139" t="s">
        <v>270</v>
      </c>
      <c r="I97" s="139" t="s">
        <v>270</v>
      </c>
      <c r="J97" s="139" t="s">
        <v>270</v>
      </c>
      <c r="K97" s="139" t="s">
        <v>270</v>
      </c>
      <c r="L97" s="139" t="s">
        <v>270</v>
      </c>
      <c r="M97" s="139" t="s">
        <v>270</v>
      </c>
      <c r="N97" s="139" t="s">
        <v>270</v>
      </c>
      <c r="O97" s="139" t="s">
        <v>270</v>
      </c>
      <c r="P97" s="139" t="s">
        <v>270</v>
      </c>
      <c r="Q97" s="139" t="s">
        <v>270</v>
      </c>
      <c r="R97" s="139" t="s">
        <v>270</v>
      </c>
      <c r="S97" s="139" t="s">
        <v>270</v>
      </c>
      <c r="T97" s="139" t="s">
        <v>270</v>
      </c>
      <c r="U97" s="143" t="s">
        <v>270</v>
      </c>
      <c r="V97" s="139"/>
      <c r="X97" s="134">
        <v>1</v>
      </c>
      <c r="Y97" s="165">
        <f>(X97*100)/4</f>
        <v>25</v>
      </c>
      <c r="Z97" s="134">
        <v>1</v>
      </c>
      <c r="AA97" s="166">
        <f t="shared" si="91"/>
        <v>100</v>
      </c>
      <c r="AB97" s="134">
        <v>1</v>
      </c>
      <c r="AC97" s="166">
        <f>(AB97*100)/4</f>
        <v>25</v>
      </c>
      <c r="AD97" s="134">
        <v>3</v>
      </c>
      <c r="AE97" s="166">
        <f t="shared" si="92"/>
        <v>300</v>
      </c>
      <c r="AF97" s="134">
        <v>1</v>
      </c>
      <c r="AG97" s="166">
        <f>(AF97*100)/4</f>
        <v>25</v>
      </c>
      <c r="AH97" s="134">
        <v>2</v>
      </c>
      <c r="AI97" s="166">
        <f>(AH97*100)/AF97</f>
        <v>200</v>
      </c>
      <c r="AJ97" s="134">
        <v>1</v>
      </c>
      <c r="AK97" s="166">
        <f>(AJ97*100)/4</f>
        <v>25</v>
      </c>
      <c r="AL97" s="134">
        <v>1</v>
      </c>
      <c r="AM97" s="166">
        <f t="shared" si="93"/>
        <v>100</v>
      </c>
      <c r="AN97" s="134">
        <v>4</v>
      </c>
      <c r="AO97" s="166">
        <f t="shared" si="94"/>
        <v>100</v>
      </c>
      <c r="AP97" s="134">
        <v>7</v>
      </c>
      <c r="AQ97" s="166">
        <f t="shared" si="95"/>
        <v>175</v>
      </c>
      <c r="AS97" s="177" t="s">
        <v>270</v>
      </c>
      <c r="AT97" s="177" t="s">
        <v>270</v>
      </c>
      <c r="AU97" s="177" t="s">
        <v>270</v>
      </c>
      <c r="AV97" s="177" t="s">
        <v>270</v>
      </c>
      <c r="AX97" s="134"/>
      <c r="AY97" s="134"/>
      <c r="AZ97" s="134"/>
      <c r="BA97" s="134"/>
      <c r="BB97" s="134"/>
      <c r="BC97" s="134"/>
      <c r="BD97" s="134"/>
      <c r="BE97" s="134"/>
    </row>
    <row r="98" spans="1:57" s="145" customFormat="1" ht="30" x14ac:dyDescent="0.25">
      <c r="A98" s="133" t="s">
        <v>382</v>
      </c>
      <c r="B98" s="139" t="s">
        <v>270</v>
      </c>
      <c r="C98" s="139" t="s">
        <v>270</v>
      </c>
      <c r="D98" s="139" t="s">
        <v>270</v>
      </c>
      <c r="E98" s="139" t="s">
        <v>270</v>
      </c>
      <c r="F98" s="139" t="s">
        <v>270</v>
      </c>
      <c r="G98" s="139" t="s">
        <v>270</v>
      </c>
      <c r="H98" s="139" t="s">
        <v>270</v>
      </c>
      <c r="I98" s="139" t="s">
        <v>270</v>
      </c>
      <c r="J98" s="139" t="s">
        <v>270</v>
      </c>
      <c r="K98" s="139" t="s">
        <v>270</v>
      </c>
      <c r="L98" s="139" t="s">
        <v>270</v>
      </c>
      <c r="M98" s="139" t="s">
        <v>270</v>
      </c>
      <c r="N98" s="139" t="s">
        <v>270</v>
      </c>
      <c r="O98" s="139" t="s">
        <v>270</v>
      </c>
      <c r="P98" s="139" t="s">
        <v>270</v>
      </c>
      <c r="Q98" s="139" t="s">
        <v>270</v>
      </c>
      <c r="R98" s="139" t="s">
        <v>270</v>
      </c>
      <c r="S98" s="139" t="s">
        <v>270</v>
      </c>
      <c r="T98" s="139" t="s">
        <v>270</v>
      </c>
      <c r="U98" s="143" t="s">
        <v>270</v>
      </c>
      <c r="V98" s="139"/>
      <c r="X98" s="134">
        <v>0</v>
      </c>
      <c r="Y98" s="165">
        <f>(X98*100)/2</f>
        <v>0</v>
      </c>
      <c r="Z98" s="134">
        <v>0</v>
      </c>
      <c r="AA98" s="166" t="e">
        <f t="shared" si="91"/>
        <v>#DIV/0!</v>
      </c>
      <c r="AB98" s="134">
        <v>1</v>
      </c>
      <c r="AC98" s="166">
        <f>(AB98*100)/2</f>
        <v>50</v>
      </c>
      <c r="AD98" s="134">
        <v>0</v>
      </c>
      <c r="AE98" s="166">
        <f t="shared" si="92"/>
        <v>0</v>
      </c>
      <c r="AF98" s="134">
        <v>0</v>
      </c>
      <c r="AG98" s="166">
        <f>(AF98*100)/2</f>
        <v>0</v>
      </c>
      <c r="AH98" s="134">
        <v>0</v>
      </c>
      <c r="AI98" s="166">
        <v>0</v>
      </c>
      <c r="AJ98" s="134">
        <v>1</v>
      </c>
      <c r="AK98" s="166">
        <f>(AJ98*100)/2</f>
        <v>50</v>
      </c>
      <c r="AL98" s="134">
        <v>0</v>
      </c>
      <c r="AM98" s="166">
        <f t="shared" si="93"/>
        <v>0</v>
      </c>
      <c r="AN98" s="134">
        <v>2</v>
      </c>
      <c r="AO98" s="166">
        <f t="shared" si="94"/>
        <v>100</v>
      </c>
      <c r="AP98" s="134">
        <v>0</v>
      </c>
      <c r="AQ98" s="166">
        <f t="shared" si="95"/>
        <v>0</v>
      </c>
      <c r="AS98" s="177" t="s">
        <v>270</v>
      </c>
      <c r="AT98" s="177" t="s">
        <v>270</v>
      </c>
      <c r="AU98" s="177" t="s">
        <v>270</v>
      </c>
      <c r="AV98" s="177" t="s">
        <v>270</v>
      </c>
      <c r="AX98" s="134"/>
      <c r="AY98" s="134"/>
      <c r="AZ98" s="134"/>
      <c r="BA98" s="134"/>
      <c r="BB98" s="134"/>
      <c r="BC98" s="134"/>
      <c r="BD98" s="134"/>
      <c r="BE98" s="134"/>
    </row>
    <row r="99" spans="1:57" s="145" customFormat="1" x14ac:dyDescent="0.25">
      <c r="A99" s="133" t="s">
        <v>383</v>
      </c>
      <c r="B99" s="139" t="s">
        <v>270</v>
      </c>
      <c r="C99" s="139" t="s">
        <v>270</v>
      </c>
      <c r="D99" s="139" t="s">
        <v>270</v>
      </c>
      <c r="E99" s="139" t="s">
        <v>270</v>
      </c>
      <c r="F99" s="139" t="s">
        <v>270</v>
      </c>
      <c r="G99" s="139" t="s">
        <v>270</v>
      </c>
      <c r="H99" s="139" t="s">
        <v>270</v>
      </c>
      <c r="I99" s="139" t="s">
        <v>270</v>
      </c>
      <c r="J99" s="139" t="s">
        <v>270</v>
      </c>
      <c r="K99" s="139" t="s">
        <v>270</v>
      </c>
      <c r="L99" s="139" t="s">
        <v>270</v>
      </c>
      <c r="M99" s="139" t="s">
        <v>270</v>
      </c>
      <c r="N99" s="139" t="s">
        <v>270</v>
      </c>
      <c r="O99" s="139" t="s">
        <v>270</v>
      </c>
      <c r="P99" s="139" t="s">
        <v>270</v>
      </c>
      <c r="Q99" s="139" t="s">
        <v>270</v>
      </c>
      <c r="R99" s="139" t="s">
        <v>270</v>
      </c>
      <c r="S99" s="139" t="s">
        <v>270</v>
      </c>
      <c r="T99" s="139" t="s">
        <v>270</v>
      </c>
      <c r="U99" s="143" t="s">
        <v>270</v>
      </c>
      <c r="V99" s="139"/>
      <c r="X99" s="134">
        <v>2</v>
      </c>
      <c r="Y99" s="165">
        <f>(X99*100)/8</f>
        <v>25</v>
      </c>
      <c r="Z99" s="134">
        <v>0</v>
      </c>
      <c r="AA99" s="166">
        <f t="shared" si="91"/>
        <v>0</v>
      </c>
      <c r="AB99" s="134">
        <v>2</v>
      </c>
      <c r="AC99" s="166">
        <f>(AB99*100)/8</f>
        <v>25</v>
      </c>
      <c r="AD99" s="134">
        <v>0</v>
      </c>
      <c r="AE99" s="166">
        <f t="shared" si="92"/>
        <v>0</v>
      </c>
      <c r="AF99" s="134">
        <v>2</v>
      </c>
      <c r="AG99" s="166">
        <f>(AF99*100)/8</f>
        <v>25</v>
      </c>
      <c r="AH99" s="134">
        <v>2</v>
      </c>
      <c r="AI99" s="166">
        <f>(AH99*100)/AF99</f>
        <v>100</v>
      </c>
      <c r="AJ99" s="134">
        <v>2</v>
      </c>
      <c r="AK99" s="166">
        <f>(AJ99*100)/8</f>
        <v>25</v>
      </c>
      <c r="AL99" s="134">
        <v>0</v>
      </c>
      <c r="AM99" s="166">
        <f t="shared" si="93"/>
        <v>0</v>
      </c>
      <c r="AN99" s="134">
        <v>8</v>
      </c>
      <c r="AO99" s="166">
        <f t="shared" si="94"/>
        <v>100</v>
      </c>
      <c r="AP99" s="134">
        <v>2</v>
      </c>
      <c r="AQ99" s="166">
        <f t="shared" si="95"/>
        <v>25</v>
      </c>
      <c r="AS99" s="177" t="s">
        <v>270</v>
      </c>
      <c r="AT99" s="177" t="s">
        <v>270</v>
      </c>
      <c r="AU99" s="177" t="s">
        <v>270</v>
      </c>
      <c r="AV99" s="177" t="s">
        <v>270</v>
      </c>
      <c r="AX99" s="134"/>
      <c r="AY99" s="134"/>
      <c r="AZ99" s="134"/>
      <c r="BA99" s="134"/>
      <c r="BB99" s="134"/>
      <c r="BC99" s="134"/>
      <c r="BD99" s="134"/>
      <c r="BE99" s="134"/>
    </row>
    <row r="100" spans="1:57" s="145" customFormat="1" ht="30" x14ac:dyDescent="0.25">
      <c r="A100" s="133" t="s">
        <v>382</v>
      </c>
      <c r="B100" s="139" t="s">
        <v>270</v>
      </c>
      <c r="C100" s="139" t="s">
        <v>270</v>
      </c>
      <c r="D100" s="139" t="s">
        <v>270</v>
      </c>
      <c r="E100" s="139" t="s">
        <v>270</v>
      </c>
      <c r="F100" s="139" t="s">
        <v>270</v>
      </c>
      <c r="G100" s="139" t="s">
        <v>270</v>
      </c>
      <c r="H100" s="139" t="s">
        <v>270</v>
      </c>
      <c r="I100" s="139" t="s">
        <v>270</v>
      </c>
      <c r="J100" s="139" t="s">
        <v>270</v>
      </c>
      <c r="K100" s="139" t="s">
        <v>270</v>
      </c>
      <c r="L100" s="139" t="s">
        <v>270</v>
      </c>
      <c r="M100" s="139" t="s">
        <v>270</v>
      </c>
      <c r="N100" s="139" t="s">
        <v>270</v>
      </c>
      <c r="O100" s="139" t="s">
        <v>270</v>
      </c>
      <c r="P100" s="139" t="s">
        <v>270</v>
      </c>
      <c r="Q100" s="139" t="s">
        <v>270</v>
      </c>
      <c r="R100" s="139" t="s">
        <v>270</v>
      </c>
      <c r="S100" s="139" t="s">
        <v>270</v>
      </c>
      <c r="T100" s="139" t="s">
        <v>270</v>
      </c>
      <c r="U100" s="143" t="s">
        <v>270</v>
      </c>
      <c r="V100" s="139"/>
      <c r="X100" s="134">
        <v>0</v>
      </c>
      <c r="Y100" s="165">
        <f>(X100*100)/2</f>
        <v>0</v>
      </c>
      <c r="Z100" s="134">
        <v>0</v>
      </c>
      <c r="AA100" s="166" t="e">
        <f t="shared" si="91"/>
        <v>#DIV/0!</v>
      </c>
      <c r="AB100" s="134">
        <v>1</v>
      </c>
      <c r="AC100" s="166">
        <f>(AB100*100)/2</f>
        <v>50</v>
      </c>
      <c r="AD100" s="134">
        <v>0</v>
      </c>
      <c r="AE100" s="166">
        <f t="shared" si="92"/>
        <v>0</v>
      </c>
      <c r="AF100" s="134">
        <v>0</v>
      </c>
      <c r="AG100" s="166">
        <f>(AF100*100)/2</f>
        <v>0</v>
      </c>
      <c r="AH100" s="134">
        <v>0</v>
      </c>
      <c r="AI100" s="166">
        <v>0</v>
      </c>
      <c r="AJ100" s="134">
        <v>1</v>
      </c>
      <c r="AK100" s="166">
        <f>(AJ100*100)/2</f>
        <v>50</v>
      </c>
      <c r="AL100" s="134">
        <v>0</v>
      </c>
      <c r="AM100" s="166">
        <f t="shared" si="93"/>
        <v>0</v>
      </c>
      <c r="AN100" s="134">
        <v>2</v>
      </c>
      <c r="AO100" s="166">
        <f t="shared" si="94"/>
        <v>100</v>
      </c>
      <c r="AP100" s="134">
        <v>0</v>
      </c>
      <c r="AQ100" s="166">
        <f t="shared" si="95"/>
        <v>0</v>
      </c>
      <c r="AS100" s="177" t="s">
        <v>270</v>
      </c>
      <c r="AT100" s="177" t="s">
        <v>270</v>
      </c>
      <c r="AU100" s="177" t="s">
        <v>270</v>
      </c>
      <c r="AV100" s="177" t="s">
        <v>270</v>
      </c>
      <c r="AX100" s="134"/>
      <c r="AY100" s="134"/>
      <c r="AZ100" s="134"/>
      <c r="BA100" s="134"/>
      <c r="BB100" s="134"/>
      <c r="BC100" s="134"/>
      <c r="BD100" s="134"/>
      <c r="BE100" s="134"/>
    </row>
    <row r="101" spans="1:57" s="145" customFormat="1" x14ac:dyDescent="0.25">
      <c r="A101" s="133" t="s">
        <v>383</v>
      </c>
      <c r="B101" s="139" t="s">
        <v>270</v>
      </c>
      <c r="C101" s="139" t="s">
        <v>270</v>
      </c>
      <c r="D101" s="139" t="s">
        <v>270</v>
      </c>
      <c r="E101" s="139" t="s">
        <v>270</v>
      </c>
      <c r="F101" s="139" t="s">
        <v>270</v>
      </c>
      <c r="G101" s="139" t="s">
        <v>270</v>
      </c>
      <c r="H101" s="139" t="s">
        <v>270</v>
      </c>
      <c r="I101" s="139" t="s">
        <v>270</v>
      </c>
      <c r="J101" s="139" t="s">
        <v>270</v>
      </c>
      <c r="K101" s="139" t="s">
        <v>270</v>
      </c>
      <c r="L101" s="139" t="s">
        <v>270</v>
      </c>
      <c r="M101" s="139" t="s">
        <v>270</v>
      </c>
      <c r="N101" s="139" t="s">
        <v>270</v>
      </c>
      <c r="O101" s="139" t="s">
        <v>270</v>
      </c>
      <c r="P101" s="139" t="s">
        <v>270</v>
      </c>
      <c r="Q101" s="139" t="s">
        <v>270</v>
      </c>
      <c r="R101" s="139" t="s">
        <v>270</v>
      </c>
      <c r="S101" s="139" t="s">
        <v>270</v>
      </c>
      <c r="T101" s="139" t="s">
        <v>270</v>
      </c>
      <c r="U101" s="143" t="s">
        <v>270</v>
      </c>
      <c r="V101" s="139"/>
      <c r="X101" s="134">
        <v>2</v>
      </c>
      <c r="Y101" s="165">
        <f>(X101*100)/8</f>
        <v>25</v>
      </c>
      <c r="Z101" s="134">
        <v>0</v>
      </c>
      <c r="AA101" s="166">
        <f t="shared" si="91"/>
        <v>0</v>
      </c>
      <c r="AB101" s="134">
        <v>2</v>
      </c>
      <c r="AC101" s="166">
        <f>(AB101*100)/8</f>
        <v>25</v>
      </c>
      <c r="AD101" s="134">
        <v>0</v>
      </c>
      <c r="AE101" s="166">
        <f t="shared" si="92"/>
        <v>0</v>
      </c>
      <c r="AF101" s="134">
        <v>2</v>
      </c>
      <c r="AG101" s="166">
        <f>(AF101*100)/8</f>
        <v>25</v>
      </c>
      <c r="AH101" s="134">
        <v>2</v>
      </c>
      <c r="AI101" s="166">
        <f>(AH101*100)/AF101</f>
        <v>100</v>
      </c>
      <c r="AJ101" s="134">
        <v>2</v>
      </c>
      <c r="AK101" s="166">
        <f>(AJ101*100)/8</f>
        <v>25</v>
      </c>
      <c r="AL101" s="134">
        <v>0</v>
      </c>
      <c r="AM101" s="166">
        <f t="shared" si="93"/>
        <v>0</v>
      </c>
      <c r="AN101" s="134">
        <v>8</v>
      </c>
      <c r="AO101" s="166">
        <f t="shared" si="94"/>
        <v>100</v>
      </c>
      <c r="AP101" s="134">
        <v>2</v>
      </c>
      <c r="AQ101" s="166">
        <f t="shared" si="95"/>
        <v>25</v>
      </c>
      <c r="AS101" s="177" t="s">
        <v>270</v>
      </c>
      <c r="AT101" s="178" t="s">
        <v>270</v>
      </c>
      <c r="AU101" s="177" t="s">
        <v>270</v>
      </c>
      <c r="AV101" s="179" t="s">
        <v>270</v>
      </c>
      <c r="AX101" s="134"/>
      <c r="AY101" s="134"/>
      <c r="AZ101" s="134"/>
      <c r="BA101" s="134"/>
      <c r="BB101" s="134"/>
      <c r="BC101" s="134"/>
      <c r="BD101" s="134"/>
      <c r="BE101" s="134"/>
    </row>
    <row r="102" spans="1:57" s="145" customFormat="1" x14ac:dyDescent="0.25">
      <c r="A102" s="133" t="s">
        <v>384</v>
      </c>
      <c r="B102" s="139" t="s">
        <v>270</v>
      </c>
      <c r="C102" s="139" t="s">
        <v>270</v>
      </c>
      <c r="D102" s="139" t="s">
        <v>270</v>
      </c>
      <c r="E102" s="139" t="s">
        <v>270</v>
      </c>
      <c r="F102" s="139" t="s">
        <v>270</v>
      </c>
      <c r="G102" s="139" t="s">
        <v>270</v>
      </c>
      <c r="H102" s="139" t="s">
        <v>270</v>
      </c>
      <c r="I102" s="139" t="s">
        <v>270</v>
      </c>
      <c r="J102" s="139" t="s">
        <v>270</v>
      </c>
      <c r="K102" s="139" t="s">
        <v>270</v>
      </c>
      <c r="L102" s="139" t="s">
        <v>270</v>
      </c>
      <c r="M102" s="139" t="s">
        <v>270</v>
      </c>
      <c r="N102" s="139" t="s">
        <v>270</v>
      </c>
      <c r="O102" s="139" t="s">
        <v>270</v>
      </c>
      <c r="P102" s="139" t="s">
        <v>270</v>
      </c>
      <c r="Q102" s="139" t="s">
        <v>270</v>
      </c>
      <c r="R102" s="139" t="s">
        <v>270</v>
      </c>
      <c r="S102" s="139" t="s">
        <v>270</v>
      </c>
      <c r="T102" s="139" t="s">
        <v>270</v>
      </c>
      <c r="U102" s="143" t="s">
        <v>270</v>
      </c>
      <c r="V102" s="139"/>
      <c r="X102" s="134">
        <v>200</v>
      </c>
      <c r="Y102" s="165">
        <f>(X102*100)/800</f>
        <v>25</v>
      </c>
      <c r="Z102" s="134">
        <v>208</v>
      </c>
      <c r="AA102" s="166">
        <f>(Z102*100)/X102</f>
        <v>104</v>
      </c>
      <c r="AB102" s="134">
        <v>200</v>
      </c>
      <c r="AC102" s="166">
        <f>(AB102*100)/800</f>
        <v>25</v>
      </c>
      <c r="AD102" s="134">
        <v>135</v>
      </c>
      <c r="AE102" s="166">
        <f t="shared" si="92"/>
        <v>67.5</v>
      </c>
      <c r="AF102" s="134">
        <v>200</v>
      </c>
      <c r="AG102" s="166">
        <f>(AF102*100)/800</f>
        <v>25</v>
      </c>
      <c r="AH102" s="134">
        <v>154</v>
      </c>
      <c r="AI102" s="166">
        <f>(AH102*100)/AF102</f>
        <v>77</v>
      </c>
      <c r="AJ102" s="134">
        <v>200</v>
      </c>
      <c r="AK102" s="166">
        <f>(AJ102*100)/800</f>
        <v>25</v>
      </c>
      <c r="AL102" s="134">
        <v>103</v>
      </c>
      <c r="AM102" s="134">
        <f t="shared" si="93"/>
        <v>51.5</v>
      </c>
      <c r="AN102" s="134">
        <v>800</v>
      </c>
      <c r="AO102" s="166">
        <f t="shared" si="94"/>
        <v>100</v>
      </c>
      <c r="AP102" s="134">
        <v>600</v>
      </c>
      <c r="AQ102" s="166">
        <f t="shared" si="95"/>
        <v>75</v>
      </c>
      <c r="AS102" s="177" t="s">
        <v>270</v>
      </c>
      <c r="AT102" s="178" t="s">
        <v>270</v>
      </c>
      <c r="AU102" s="177" t="s">
        <v>270</v>
      </c>
      <c r="AV102" s="179" t="s">
        <v>270</v>
      </c>
      <c r="AX102" s="134"/>
      <c r="AY102" s="134"/>
      <c r="AZ102" s="134"/>
      <c r="BA102" s="134"/>
      <c r="BB102" s="134"/>
      <c r="BC102" s="134"/>
      <c r="BD102" s="134"/>
      <c r="BE102" s="134"/>
    </row>
    <row r="103" spans="1:57" s="145" customFormat="1" x14ac:dyDescent="0.25">
      <c r="A103" s="133" t="s">
        <v>385</v>
      </c>
      <c r="B103" s="139" t="s">
        <v>270</v>
      </c>
      <c r="C103" s="139" t="s">
        <v>270</v>
      </c>
      <c r="D103" s="139" t="s">
        <v>270</v>
      </c>
      <c r="E103" s="139" t="s">
        <v>270</v>
      </c>
      <c r="F103" s="139" t="s">
        <v>270</v>
      </c>
      <c r="G103" s="139" t="s">
        <v>270</v>
      </c>
      <c r="H103" s="139" t="s">
        <v>270</v>
      </c>
      <c r="I103" s="139" t="s">
        <v>270</v>
      </c>
      <c r="J103" s="139" t="s">
        <v>270</v>
      </c>
      <c r="K103" s="139" t="s">
        <v>270</v>
      </c>
      <c r="L103" s="139" t="s">
        <v>270</v>
      </c>
      <c r="M103" s="139" t="s">
        <v>270</v>
      </c>
      <c r="N103" s="139" t="s">
        <v>270</v>
      </c>
      <c r="O103" s="139" t="s">
        <v>270</v>
      </c>
      <c r="P103" s="139" t="s">
        <v>270</v>
      </c>
      <c r="Q103" s="139" t="s">
        <v>270</v>
      </c>
      <c r="R103" s="139" t="s">
        <v>270</v>
      </c>
      <c r="S103" s="139" t="s">
        <v>270</v>
      </c>
      <c r="T103" s="139" t="s">
        <v>270</v>
      </c>
      <c r="U103" s="143" t="s">
        <v>270</v>
      </c>
      <c r="V103" s="139"/>
      <c r="X103" s="134">
        <v>5</v>
      </c>
      <c r="Y103" s="165">
        <f>(X103*100)/20</f>
        <v>25</v>
      </c>
      <c r="Z103" s="134">
        <v>3</v>
      </c>
      <c r="AA103" s="166">
        <f t="shared" ref="AA103:AA105" si="96">(Z103*100)/X103</f>
        <v>60</v>
      </c>
      <c r="AB103" s="134">
        <v>5</v>
      </c>
      <c r="AC103" s="166">
        <f>(AB103*100)/20</f>
        <v>25</v>
      </c>
      <c r="AD103" s="134">
        <v>1</v>
      </c>
      <c r="AE103" s="166">
        <f t="shared" si="92"/>
        <v>20</v>
      </c>
      <c r="AF103" s="134">
        <v>5</v>
      </c>
      <c r="AG103" s="166">
        <f>(AF103*100)/20</f>
        <v>25</v>
      </c>
      <c r="AH103" s="134">
        <v>45</v>
      </c>
      <c r="AI103" s="166">
        <f t="shared" ref="AI103:AI104" si="97">(AH103*100)/AF103</f>
        <v>900</v>
      </c>
      <c r="AJ103" s="134">
        <v>5</v>
      </c>
      <c r="AK103" s="166">
        <f>(AJ103*100)/20</f>
        <v>25</v>
      </c>
      <c r="AL103" s="134">
        <v>40</v>
      </c>
      <c r="AM103" s="134">
        <f t="shared" si="93"/>
        <v>800</v>
      </c>
      <c r="AN103" s="134">
        <v>20</v>
      </c>
      <c r="AO103" s="166">
        <f t="shared" si="94"/>
        <v>100</v>
      </c>
      <c r="AP103" s="134">
        <v>89</v>
      </c>
      <c r="AQ103" s="166">
        <f t="shared" si="95"/>
        <v>445</v>
      </c>
      <c r="AS103" s="177" t="s">
        <v>270</v>
      </c>
      <c r="AT103" s="178" t="s">
        <v>270</v>
      </c>
      <c r="AU103" s="177" t="s">
        <v>270</v>
      </c>
      <c r="AV103" s="179" t="s">
        <v>270</v>
      </c>
      <c r="AX103" s="134"/>
      <c r="AY103" s="134"/>
      <c r="AZ103" s="134"/>
      <c r="BA103" s="134"/>
      <c r="BB103" s="134"/>
      <c r="BC103" s="134"/>
      <c r="BD103" s="134"/>
      <c r="BE103" s="134"/>
    </row>
    <row r="104" spans="1:57" s="145" customFormat="1" x14ac:dyDescent="0.25">
      <c r="A104" s="133" t="s">
        <v>386</v>
      </c>
      <c r="B104" s="139" t="s">
        <v>270</v>
      </c>
      <c r="C104" s="139" t="s">
        <v>270</v>
      </c>
      <c r="D104" s="139" t="s">
        <v>270</v>
      </c>
      <c r="E104" s="139" t="s">
        <v>270</v>
      </c>
      <c r="F104" s="139" t="s">
        <v>270</v>
      </c>
      <c r="G104" s="139" t="s">
        <v>270</v>
      </c>
      <c r="H104" s="139" t="s">
        <v>270</v>
      </c>
      <c r="I104" s="139" t="s">
        <v>270</v>
      </c>
      <c r="J104" s="139" t="s">
        <v>270</v>
      </c>
      <c r="K104" s="139" t="s">
        <v>270</v>
      </c>
      <c r="L104" s="139" t="s">
        <v>270</v>
      </c>
      <c r="M104" s="139" t="s">
        <v>270</v>
      </c>
      <c r="N104" s="139" t="s">
        <v>270</v>
      </c>
      <c r="O104" s="139" t="s">
        <v>270</v>
      </c>
      <c r="P104" s="139" t="s">
        <v>270</v>
      </c>
      <c r="Q104" s="139" t="s">
        <v>270</v>
      </c>
      <c r="R104" s="139" t="s">
        <v>270</v>
      </c>
      <c r="S104" s="139" t="s">
        <v>270</v>
      </c>
      <c r="T104" s="139" t="s">
        <v>270</v>
      </c>
      <c r="U104" s="143" t="s">
        <v>270</v>
      </c>
      <c r="V104" s="139"/>
      <c r="X104" s="134">
        <v>300</v>
      </c>
      <c r="Y104" s="165">
        <f>(X104*100)/1200</f>
        <v>25</v>
      </c>
      <c r="Z104" s="134">
        <v>305</v>
      </c>
      <c r="AA104" s="166">
        <f t="shared" si="96"/>
        <v>101.66666666666667</v>
      </c>
      <c r="AB104" s="134">
        <v>300</v>
      </c>
      <c r="AC104" s="166">
        <f>(AB104*100)/1200</f>
        <v>25</v>
      </c>
      <c r="AD104" s="134">
        <v>22</v>
      </c>
      <c r="AE104" s="166">
        <f t="shared" si="92"/>
        <v>7.333333333333333</v>
      </c>
      <c r="AF104" s="134">
        <v>300</v>
      </c>
      <c r="AG104" s="166">
        <f>(AF104*100)/1200</f>
        <v>25</v>
      </c>
      <c r="AH104" s="134">
        <v>26</v>
      </c>
      <c r="AI104" s="166">
        <f t="shared" si="97"/>
        <v>8.6666666666666661</v>
      </c>
      <c r="AJ104" s="134">
        <v>300</v>
      </c>
      <c r="AK104" s="166">
        <f>(AJ104*100)/1200</f>
        <v>25</v>
      </c>
      <c r="AL104" s="134">
        <v>23</v>
      </c>
      <c r="AM104" s="166">
        <f t="shared" si="93"/>
        <v>7.666666666666667</v>
      </c>
      <c r="AN104" s="134">
        <v>1200</v>
      </c>
      <c r="AO104" s="166">
        <f t="shared" si="94"/>
        <v>100</v>
      </c>
      <c r="AP104" s="134">
        <v>376</v>
      </c>
      <c r="AQ104" s="166">
        <f t="shared" si="95"/>
        <v>31.333333333333332</v>
      </c>
      <c r="AS104" s="177" t="s">
        <v>270</v>
      </c>
      <c r="AT104" s="178" t="s">
        <v>270</v>
      </c>
      <c r="AU104" s="177" t="s">
        <v>270</v>
      </c>
      <c r="AV104" s="179" t="s">
        <v>270</v>
      </c>
      <c r="AX104" s="134"/>
      <c r="AY104" s="134"/>
      <c r="AZ104" s="134"/>
      <c r="BA104" s="134"/>
      <c r="BB104" s="134"/>
      <c r="BC104" s="134"/>
      <c r="BD104" s="134"/>
      <c r="BE104" s="134"/>
    </row>
    <row r="105" spans="1:57" s="145" customFormat="1" ht="30" x14ac:dyDescent="0.25">
      <c r="A105" s="133" t="s">
        <v>387</v>
      </c>
      <c r="B105" s="139" t="s">
        <v>270</v>
      </c>
      <c r="C105" s="139" t="s">
        <v>270</v>
      </c>
      <c r="D105" s="139" t="s">
        <v>270</v>
      </c>
      <c r="E105" s="139" t="s">
        <v>270</v>
      </c>
      <c r="F105" s="139" t="s">
        <v>270</v>
      </c>
      <c r="G105" s="139" t="s">
        <v>270</v>
      </c>
      <c r="H105" s="139" t="s">
        <v>270</v>
      </c>
      <c r="I105" s="139" t="s">
        <v>270</v>
      </c>
      <c r="J105" s="139" t="s">
        <v>270</v>
      </c>
      <c r="K105" s="139" t="s">
        <v>270</v>
      </c>
      <c r="L105" s="139" t="s">
        <v>270</v>
      </c>
      <c r="M105" s="139" t="s">
        <v>270</v>
      </c>
      <c r="N105" s="139" t="s">
        <v>270</v>
      </c>
      <c r="O105" s="139" t="s">
        <v>270</v>
      </c>
      <c r="P105" s="139" t="s">
        <v>270</v>
      </c>
      <c r="Q105" s="139" t="s">
        <v>270</v>
      </c>
      <c r="R105" s="139" t="s">
        <v>270</v>
      </c>
      <c r="S105" s="139" t="s">
        <v>270</v>
      </c>
      <c r="T105" s="139" t="s">
        <v>270</v>
      </c>
      <c r="U105" s="143" t="s">
        <v>270</v>
      </c>
      <c r="V105" s="139"/>
      <c r="X105" s="134">
        <v>0</v>
      </c>
      <c r="Y105" s="165">
        <f>(X105*100)/1</f>
        <v>0</v>
      </c>
      <c r="Z105" s="134">
        <v>0</v>
      </c>
      <c r="AA105" s="166" t="e">
        <f t="shared" si="96"/>
        <v>#DIV/0!</v>
      </c>
      <c r="AB105" s="134">
        <v>0</v>
      </c>
      <c r="AC105" s="166">
        <f>(AB105*100)/1</f>
        <v>0</v>
      </c>
      <c r="AD105" s="134">
        <v>0</v>
      </c>
      <c r="AE105" s="166" t="e">
        <f t="shared" si="92"/>
        <v>#DIV/0!</v>
      </c>
      <c r="AF105" s="134">
        <v>0</v>
      </c>
      <c r="AG105" s="166">
        <f>(AF105*100)/1</f>
        <v>0</v>
      </c>
      <c r="AH105" s="134">
        <v>0</v>
      </c>
      <c r="AI105" s="166">
        <v>0</v>
      </c>
      <c r="AJ105" s="134">
        <v>1</v>
      </c>
      <c r="AK105" s="166">
        <f>(AJ105*100)/1</f>
        <v>100</v>
      </c>
      <c r="AL105" s="134">
        <v>0</v>
      </c>
      <c r="AM105" s="134">
        <f t="shared" si="93"/>
        <v>0</v>
      </c>
      <c r="AN105" s="134">
        <v>1</v>
      </c>
      <c r="AO105" s="166">
        <f t="shared" si="94"/>
        <v>100</v>
      </c>
      <c r="AP105" s="134">
        <v>0</v>
      </c>
      <c r="AQ105" s="166">
        <f t="shared" si="95"/>
        <v>0</v>
      </c>
      <c r="AS105" s="177" t="s">
        <v>270</v>
      </c>
      <c r="AT105" s="178" t="s">
        <v>270</v>
      </c>
      <c r="AU105" s="177" t="s">
        <v>270</v>
      </c>
      <c r="AV105" s="179" t="s">
        <v>270</v>
      </c>
      <c r="AX105" s="134"/>
      <c r="AY105" s="134"/>
      <c r="AZ105" s="134"/>
      <c r="BA105" s="134"/>
      <c r="BB105" s="134"/>
      <c r="BC105" s="134"/>
      <c r="BD105" s="134"/>
      <c r="BE105" s="134"/>
    </row>
    <row r="106" spans="1:57" s="145" customFormat="1" ht="45" x14ac:dyDescent="0.25">
      <c r="A106" s="133" t="s">
        <v>388</v>
      </c>
      <c r="B106" s="139" t="s">
        <v>270</v>
      </c>
      <c r="C106" s="139" t="s">
        <v>270</v>
      </c>
      <c r="D106" s="139" t="s">
        <v>270</v>
      </c>
      <c r="E106" s="139" t="s">
        <v>270</v>
      </c>
      <c r="F106" s="139" t="s">
        <v>270</v>
      </c>
      <c r="G106" s="139" t="s">
        <v>270</v>
      </c>
      <c r="H106" s="139" t="s">
        <v>270</v>
      </c>
      <c r="I106" s="139" t="s">
        <v>270</v>
      </c>
      <c r="J106" s="139" t="s">
        <v>270</v>
      </c>
      <c r="K106" s="139" t="s">
        <v>270</v>
      </c>
      <c r="L106" s="139" t="s">
        <v>270</v>
      </c>
      <c r="M106" s="139" t="s">
        <v>270</v>
      </c>
      <c r="N106" s="139" t="s">
        <v>270</v>
      </c>
      <c r="O106" s="139" t="s">
        <v>270</v>
      </c>
      <c r="P106" s="139" t="s">
        <v>270</v>
      </c>
      <c r="Q106" s="139" t="s">
        <v>270</v>
      </c>
      <c r="R106" s="139" t="s">
        <v>270</v>
      </c>
      <c r="S106" s="139" t="s">
        <v>270</v>
      </c>
      <c r="T106" s="139" t="s">
        <v>270</v>
      </c>
      <c r="U106" s="143" t="s">
        <v>270</v>
      </c>
      <c r="V106" s="139"/>
      <c r="X106" s="134">
        <v>1925</v>
      </c>
      <c r="Y106" s="165">
        <f>(X106*100)/7700</f>
        <v>25</v>
      </c>
      <c r="Z106" s="134">
        <v>2144</v>
      </c>
      <c r="AA106" s="166">
        <f>(Z106*100)/X106</f>
        <v>111.37662337662337</v>
      </c>
      <c r="AB106" s="134">
        <v>1925</v>
      </c>
      <c r="AC106" s="166">
        <f>(AB106*100)/7700</f>
        <v>25</v>
      </c>
      <c r="AD106" s="134">
        <v>2619</v>
      </c>
      <c r="AE106" s="166">
        <f t="shared" si="92"/>
        <v>136.05194805194805</v>
      </c>
      <c r="AF106" s="134">
        <v>1925</v>
      </c>
      <c r="AG106" s="166">
        <f>(AF106*100)/7700</f>
        <v>25</v>
      </c>
      <c r="AH106" s="134">
        <v>3300</v>
      </c>
      <c r="AI106" s="166">
        <f>(AH106*100)/AF106</f>
        <v>171.42857142857142</v>
      </c>
      <c r="AJ106" s="134">
        <v>1925</v>
      </c>
      <c r="AK106" s="166">
        <f>(AJ106*100)/7700</f>
        <v>25</v>
      </c>
      <c r="AL106" s="134">
        <v>3580</v>
      </c>
      <c r="AM106" s="166">
        <f>(AL106*100)/AJ106</f>
        <v>185.97402597402598</v>
      </c>
      <c r="AN106" s="134">
        <v>7700</v>
      </c>
      <c r="AO106" s="166">
        <f>(Y106+AC106+AG106+AK106)</f>
        <v>100</v>
      </c>
      <c r="AP106" s="134">
        <v>11643</v>
      </c>
      <c r="AQ106" s="166">
        <f>(AP106*100)/AN106</f>
        <v>151.20779220779221</v>
      </c>
      <c r="AS106" s="177" t="s">
        <v>270</v>
      </c>
      <c r="AT106" s="178" t="s">
        <v>270</v>
      </c>
      <c r="AU106" s="177" t="s">
        <v>270</v>
      </c>
      <c r="AV106" s="179" t="s">
        <v>270</v>
      </c>
      <c r="AX106" s="134"/>
      <c r="AY106" s="134"/>
      <c r="AZ106" s="134"/>
      <c r="BA106" s="134"/>
      <c r="BB106" s="134"/>
      <c r="BC106" s="134"/>
      <c r="BD106" s="134"/>
      <c r="BE106" s="134"/>
    </row>
    <row r="107" spans="1:57" s="145" customFormat="1" ht="30" x14ac:dyDescent="0.25">
      <c r="A107" s="154" t="s">
        <v>389</v>
      </c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139"/>
      <c r="O107" s="139"/>
      <c r="P107" s="139"/>
      <c r="Q107" s="139"/>
      <c r="R107" s="139"/>
      <c r="S107" s="139"/>
      <c r="T107" s="139"/>
      <c r="U107" s="139"/>
      <c r="V107" s="139"/>
      <c r="AX107" s="134"/>
      <c r="AY107" s="134"/>
      <c r="AZ107" s="134"/>
      <c r="BA107" s="134"/>
      <c r="BB107" s="134"/>
      <c r="BC107" s="134"/>
      <c r="BD107" s="134"/>
      <c r="BE107" s="134"/>
    </row>
    <row r="108" spans="1:57" s="145" customFormat="1" ht="45" x14ac:dyDescent="0.25">
      <c r="A108" s="162" t="s">
        <v>390</v>
      </c>
      <c r="B108" s="172"/>
      <c r="C108" s="172"/>
      <c r="D108" s="139"/>
      <c r="E108" s="139"/>
      <c r="F108" s="172"/>
      <c r="G108" s="172"/>
      <c r="H108" s="139"/>
      <c r="I108" s="139"/>
      <c r="J108" s="172"/>
      <c r="K108" s="172"/>
      <c r="L108" s="139"/>
      <c r="M108" s="139"/>
      <c r="N108" s="172"/>
      <c r="O108" s="139"/>
      <c r="P108" s="139"/>
      <c r="Q108" s="139"/>
      <c r="R108" s="172"/>
      <c r="S108" s="139"/>
      <c r="T108" s="139"/>
      <c r="U108" s="139"/>
      <c r="V108" s="139"/>
      <c r="AX108" s="134"/>
      <c r="AY108" s="134"/>
      <c r="AZ108" s="134"/>
      <c r="BA108" s="134"/>
      <c r="BB108" s="134"/>
      <c r="BC108" s="134"/>
      <c r="BD108" s="134"/>
      <c r="BE108" s="134"/>
    </row>
    <row r="109" spans="1:57" s="145" customFormat="1" ht="36" x14ac:dyDescent="0.25">
      <c r="A109" s="149" t="s">
        <v>391</v>
      </c>
      <c r="B109" s="184" t="s">
        <v>392</v>
      </c>
      <c r="C109" s="157" t="s">
        <v>393</v>
      </c>
      <c r="D109" s="157" t="s">
        <v>394</v>
      </c>
      <c r="E109" s="157" t="s">
        <v>395</v>
      </c>
      <c r="F109" s="184" t="s">
        <v>396</v>
      </c>
      <c r="G109" s="157" t="s">
        <v>393</v>
      </c>
      <c r="H109" s="157" t="s">
        <v>397</v>
      </c>
      <c r="I109" s="157" t="s">
        <v>398</v>
      </c>
      <c r="J109" s="184" t="s">
        <v>399</v>
      </c>
      <c r="K109" s="185" t="s">
        <v>400</v>
      </c>
      <c r="L109" s="157" t="s">
        <v>401</v>
      </c>
      <c r="M109" s="157" t="s">
        <v>402</v>
      </c>
      <c r="N109" s="184" t="s">
        <v>403</v>
      </c>
      <c r="O109" s="157" t="s">
        <v>404</v>
      </c>
      <c r="P109" s="157" t="s">
        <v>405</v>
      </c>
      <c r="Q109" s="157" t="s">
        <v>406</v>
      </c>
      <c r="R109" s="184" t="s">
        <v>407</v>
      </c>
      <c r="S109" s="157" t="s">
        <v>327</v>
      </c>
      <c r="T109" s="157" t="s">
        <v>408</v>
      </c>
      <c r="U109" s="157" t="s">
        <v>409</v>
      </c>
      <c r="V109" s="139"/>
      <c r="X109" s="134">
        <v>500</v>
      </c>
      <c r="Y109" s="165">
        <f>(X109*100)/2000</f>
        <v>25</v>
      </c>
      <c r="Z109" s="134">
        <v>324</v>
      </c>
      <c r="AA109" s="166">
        <f t="shared" ref="AA109" si="98">(Z109*100)/X109</f>
        <v>64.8</v>
      </c>
      <c r="AB109" s="134">
        <v>500</v>
      </c>
      <c r="AC109" s="166">
        <f>(AB109*100)/2000</f>
        <v>25</v>
      </c>
      <c r="AD109" s="134">
        <v>217</v>
      </c>
      <c r="AE109" s="166">
        <f t="shared" ref="AE109" si="99">(AD109*100)/AB109</f>
        <v>43.4</v>
      </c>
      <c r="AF109" s="134">
        <v>500</v>
      </c>
      <c r="AG109" s="166">
        <f>(AF109*100)/2000</f>
        <v>25</v>
      </c>
      <c r="AH109" s="134">
        <v>260</v>
      </c>
      <c r="AI109" s="166">
        <f t="shared" ref="AI109" si="100">(AH109*100)/AF109</f>
        <v>52</v>
      </c>
      <c r="AJ109" s="134">
        <v>500</v>
      </c>
      <c r="AK109" s="166">
        <f>(AJ109*100)/2000</f>
        <v>25</v>
      </c>
      <c r="AL109" s="134">
        <v>230</v>
      </c>
      <c r="AM109" s="166">
        <f>(AL109*100)/AJ109</f>
        <v>46</v>
      </c>
      <c r="AN109" s="134">
        <v>2000</v>
      </c>
      <c r="AO109" s="166">
        <f t="shared" ref="AO109" si="101">(Y109+AC109+AG109+AK109)</f>
        <v>100</v>
      </c>
      <c r="AP109" s="134">
        <v>1031</v>
      </c>
      <c r="AQ109" s="166">
        <f t="shared" ref="AQ109" si="102">(AP109*100)/AN109</f>
        <v>51.55</v>
      </c>
      <c r="AS109" s="177" t="s">
        <v>270</v>
      </c>
      <c r="AT109" s="177" t="s">
        <v>270</v>
      </c>
      <c r="AU109" s="177" t="s">
        <v>270</v>
      </c>
      <c r="AV109" s="177" t="s">
        <v>270</v>
      </c>
      <c r="AX109" s="134"/>
      <c r="AY109" s="134"/>
      <c r="AZ109" s="134"/>
      <c r="BA109" s="134"/>
      <c r="BB109" s="134"/>
      <c r="BC109" s="134"/>
      <c r="BD109" s="134"/>
      <c r="BE109" s="134"/>
    </row>
    <row r="110" spans="1:57" s="145" customFormat="1" ht="30" x14ac:dyDescent="0.25">
      <c r="A110" s="186" t="s">
        <v>410</v>
      </c>
      <c r="B110" s="139"/>
      <c r="C110" s="139"/>
      <c r="D110" s="139"/>
      <c r="E110" s="139"/>
      <c r="F110" s="139"/>
      <c r="G110" s="139"/>
      <c r="H110" s="139"/>
      <c r="I110" s="139"/>
      <c r="J110" s="139"/>
      <c r="K110" s="139"/>
      <c r="L110" s="139"/>
      <c r="M110" s="139"/>
      <c r="N110" s="139"/>
      <c r="O110" s="139"/>
      <c r="P110" s="139"/>
      <c r="Q110" s="139"/>
      <c r="R110" s="139"/>
      <c r="S110" s="139"/>
      <c r="T110" s="139"/>
      <c r="U110" s="139"/>
      <c r="V110" s="139"/>
      <c r="AX110" s="134"/>
      <c r="AY110" s="134"/>
      <c r="AZ110" s="134"/>
      <c r="BA110" s="134"/>
      <c r="BB110" s="134"/>
      <c r="BC110" s="134"/>
      <c r="BD110" s="134"/>
      <c r="BE110" s="134"/>
    </row>
    <row r="111" spans="1:57" s="145" customFormat="1" ht="45" x14ac:dyDescent="0.25">
      <c r="A111" s="149" t="s">
        <v>411</v>
      </c>
      <c r="B111" s="139">
        <v>1</v>
      </c>
      <c r="C111" s="139">
        <v>33.33</v>
      </c>
      <c r="D111" s="139">
        <v>1</v>
      </c>
      <c r="E111" s="139">
        <v>100</v>
      </c>
      <c r="F111" s="139">
        <v>1</v>
      </c>
      <c r="G111" s="139">
        <v>33.33</v>
      </c>
      <c r="H111" s="139">
        <v>0</v>
      </c>
      <c r="I111" s="139">
        <v>0</v>
      </c>
      <c r="J111" s="139">
        <v>0</v>
      </c>
      <c r="K111" s="139">
        <v>0</v>
      </c>
      <c r="L111" s="139">
        <v>6</v>
      </c>
      <c r="M111" s="139">
        <v>600</v>
      </c>
      <c r="N111" s="139">
        <v>1</v>
      </c>
      <c r="O111" s="139">
        <v>33.33</v>
      </c>
      <c r="P111" s="139">
        <v>1</v>
      </c>
      <c r="Q111" s="139">
        <v>100</v>
      </c>
      <c r="R111" s="139">
        <f t="shared" ref="R111:U112" si="103">B111+F111+J111+N111</f>
        <v>3</v>
      </c>
      <c r="S111" s="139">
        <f t="shared" si="103"/>
        <v>99.99</v>
      </c>
      <c r="T111" s="139">
        <f t="shared" si="103"/>
        <v>8</v>
      </c>
      <c r="U111" s="143">
        <f t="shared" si="103"/>
        <v>800</v>
      </c>
      <c r="V111" s="139"/>
      <c r="X111" s="143" t="s">
        <v>270</v>
      </c>
      <c r="Y111" s="143" t="s">
        <v>270</v>
      </c>
      <c r="Z111" s="143" t="s">
        <v>270</v>
      </c>
      <c r="AA111" s="143" t="s">
        <v>270</v>
      </c>
      <c r="AB111" s="143" t="s">
        <v>270</v>
      </c>
      <c r="AC111" s="143" t="s">
        <v>270</v>
      </c>
      <c r="AD111" s="143" t="s">
        <v>270</v>
      </c>
      <c r="AE111" s="143" t="s">
        <v>270</v>
      </c>
      <c r="AF111" s="143" t="s">
        <v>270</v>
      </c>
      <c r="AG111" s="143" t="s">
        <v>270</v>
      </c>
      <c r="AH111" s="143" t="s">
        <v>270</v>
      </c>
      <c r="AI111" s="143" t="s">
        <v>270</v>
      </c>
      <c r="AJ111" s="143" t="s">
        <v>270</v>
      </c>
      <c r="AK111" s="143" t="s">
        <v>270</v>
      </c>
      <c r="AL111" s="143" t="s">
        <v>270</v>
      </c>
      <c r="AM111" s="143" t="s">
        <v>270</v>
      </c>
      <c r="AN111" s="143" t="s">
        <v>270</v>
      </c>
      <c r="AO111" s="143" t="s">
        <v>270</v>
      </c>
      <c r="AP111" s="143" t="s">
        <v>270</v>
      </c>
      <c r="AQ111" s="143" t="s">
        <v>270</v>
      </c>
      <c r="AS111" s="143" t="s">
        <v>270</v>
      </c>
      <c r="AT111" s="143" t="s">
        <v>270</v>
      </c>
      <c r="AU111" s="143" t="s">
        <v>270</v>
      </c>
      <c r="AV111" s="143" t="s">
        <v>270</v>
      </c>
      <c r="AX111" s="134"/>
      <c r="AY111" s="134"/>
      <c r="AZ111" s="134"/>
      <c r="BA111" s="134"/>
      <c r="BB111" s="134"/>
      <c r="BC111" s="134"/>
      <c r="BD111" s="134"/>
      <c r="BE111" s="134"/>
    </row>
    <row r="112" spans="1:57" s="145" customFormat="1" ht="30" x14ac:dyDescent="0.25">
      <c r="A112" s="149" t="s">
        <v>412</v>
      </c>
      <c r="B112" s="139">
        <v>0</v>
      </c>
      <c r="C112" s="139">
        <v>0</v>
      </c>
      <c r="D112" s="139">
        <v>0</v>
      </c>
      <c r="E112" s="139">
        <v>0</v>
      </c>
      <c r="F112" s="139">
        <v>0</v>
      </c>
      <c r="G112" s="139">
        <v>0</v>
      </c>
      <c r="H112" s="139">
        <v>0</v>
      </c>
      <c r="I112" s="139">
        <v>0</v>
      </c>
      <c r="J112" s="139">
        <v>1</v>
      </c>
      <c r="K112" s="139">
        <v>50</v>
      </c>
      <c r="L112" s="139">
        <v>0</v>
      </c>
      <c r="M112" s="139">
        <v>0</v>
      </c>
      <c r="N112" s="139">
        <v>1</v>
      </c>
      <c r="O112" s="139">
        <v>50</v>
      </c>
      <c r="P112" s="139">
        <v>0</v>
      </c>
      <c r="Q112" s="139">
        <v>0</v>
      </c>
      <c r="R112" s="139">
        <f t="shared" si="103"/>
        <v>2</v>
      </c>
      <c r="S112" s="139">
        <f t="shared" si="103"/>
        <v>100</v>
      </c>
      <c r="T112" s="139">
        <f t="shared" si="103"/>
        <v>0</v>
      </c>
      <c r="U112" s="143">
        <f t="shared" si="103"/>
        <v>0</v>
      </c>
      <c r="V112" s="139"/>
      <c r="X112" s="134">
        <v>0</v>
      </c>
      <c r="Y112" s="165">
        <f>(X112*100)/3</f>
        <v>0</v>
      </c>
      <c r="Z112" s="134">
        <v>0</v>
      </c>
      <c r="AA112" s="166" t="e">
        <f>(Z112*100)/X112</f>
        <v>#DIV/0!</v>
      </c>
      <c r="AB112" s="134">
        <v>2</v>
      </c>
      <c r="AC112" s="166">
        <f t="shared" ref="AC112" si="104">(AB112*100)/3</f>
        <v>66.666666666666671</v>
      </c>
      <c r="AD112" s="134">
        <v>0</v>
      </c>
      <c r="AE112" s="166">
        <f t="shared" ref="AE112" si="105">(AD112*100)/AB112</f>
        <v>0</v>
      </c>
      <c r="AF112" s="134">
        <v>1</v>
      </c>
      <c r="AG112" s="166">
        <f t="shared" ref="AG112" si="106">(AF112*100)/3</f>
        <v>33.333333333333336</v>
      </c>
      <c r="AH112" s="134">
        <v>0</v>
      </c>
      <c r="AI112" s="166">
        <f t="shared" ref="AI112" si="107">(AH112*100)/AF112</f>
        <v>0</v>
      </c>
      <c r="AJ112" s="134">
        <v>0</v>
      </c>
      <c r="AK112" s="166">
        <f t="shared" ref="AK112" si="108">(AJ112*100)/3</f>
        <v>0</v>
      </c>
      <c r="AL112" s="134">
        <v>0</v>
      </c>
      <c r="AM112" s="166" t="e">
        <f t="shared" ref="AM112" si="109">(AL112*100)/AJ112</f>
        <v>#DIV/0!</v>
      </c>
      <c r="AN112" s="134">
        <v>3</v>
      </c>
      <c r="AO112" s="166">
        <f t="shared" ref="AO112" si="110">(Y112+AC112+AG112+AK112)</f>
        <v>100</v>
      </c>
      <c r="AP112" s="134">
        <v>0</v>
      </c>
      <c r="AQ112" s="166">
        <f t="shared" ref="AQ112" si="111">(AP112*100)/AN112</f>
        <v>0</v>
      </c>
      <c r="AS112" s="143" t="s">
        <v>270</v>
      </c>
      <c r="AT112" s="143" t="s">
        <v>270</v>
      </c>
      <c r="AU112" s="143" t="s">
        <v>270</v>
      </c>
      <c r="AV112" s="143" t="s">
        <v>270</v>
      </c>
      <c r="AX112" s="134"/>
      <c r="AY112" s="134"/>
      <c r="AZ112" s="134"/>
      <c r="BA112" s="134"/>
      <c r="BB112" s="134"/>
      <c r="BC112" s="134"/>
      <c r="BD112" s="134"/>
      <c r="BE112" s="134"/>
    </row>
    <row r="113" spans="1:57" s="145" customFormat="1" x14ac:dyDescent="0.25">
      <c r="A113" s="186" t="s">
        <v>413</v>
      </c>
      <c r="B113" s="139"/>
      <c r="C113" s="139"/>
      <c r="D113" s="139"/>
      <c r="E113" s="139"/>
      <c r="F113" s="139"/>
      <c r="G113" s="139"/>
      <c r="H113" s="139"/>
      <c r="I113" s="139"/>
      <c r="J113" s="139"/>
      <c r="K113" s="139"/>
      <c r="L113" s="139"/>
      <c r="M113" s="139"/>
      <c r="N113" s="139"/>
      <c r="O113" s="139"/>
      <c r="P113" s="139"/>
      <c r="Q113" s="139"/>
      <c r="R113" s="139"/>
      <c r="S113" s="139"/>
      <c r="T113" s="139"/>
      <c r="U113" s="139"/>
      <c r="V113" s="139"/>
      <c r="AX113" s="134"/>
      <c r="AY113" s="134"/>
      <c r="AZ113" s="134"/>
      <c r="BA113" s="134"/>
      <c r="BB113" s="134"/>
      <c r="BC113" s="134"/>
      <c r="BD113" s="134"/>
      <c r="BE113" s="134"/>
    </row>
    <row r="114" spans="1:57" s="145" customFormat="1" ht="45.75" customHeight="1" x14ac:dyDescent="0.25">
      <c r="A114" s="149" t="s">
        <v>414</v>
      </c>
      <c r="B114" s="139">
        <v>4800</v>
      </c>
      <c r="C114" s="139">
        <v>35.56</v>
      </c>
      <c r="D114" s="139">
        <v>5285</v>
      </c>
      <c r="E114" s="139">
        <v>110.1</v>
      </c>
      <c r="F114" s="139">
        <v>4800</v>
      </c>
      <c r="G114" s="139">
        <v>35.56</v>
      </c>
      <c r="H114" s="139">
        <v>5738</v>
      </c>
      <c r="I114" s="139">
        <v>119.54</v>
      </c>
      <c r="J114" s="139">
        <v>1950</v>
      </c>
      <c r="K114" s="139">
        <v>14.44</v>
      </c>
      <c r="L114" s="139">
        <v>4043</v>
      </c>
      <c r="M114" s="139">
        <v>207.33</v>
      </c>
      <c r="N114" s="139">
        <v>1950</v>
      </c>
      <c r="O114" s="139">
        <v>14.44</v>
      </c>
      <c r="P114" s="139">
        <v>4071</v>
      </c>
      <c r="Q114" s="139">
        <v>208.77</v>
      </c>
      <c r="R114" s="139">
        <f t="shared" ref="R114:U116" si="112">B114+F114+J114+N114</f>
        <v>13500</v>
      </c>
      <c r="S114" s="139">
        <f t="shared" si="112"/>
        <v>100</v>
      </c>
      <c r="T114" s="139">
        <f t="shared" si="112"/>
        <v>19137</v>
      </c>
      <c r="U114" s="143">
        <f t="shared" si="112"/>
        <v>645.74</v>
      </c>
      <c r="V114" s="139"/>
      <c r="X114" s="143" t="s">
        <v>270</v>
      </c>
      <c r="Y114" s="143" t="s">
        <v>270</v>
      </c>
      <c r="Z114" s="143" t="s">
        <v>270</v>
      </c>
      <c r="AA114" s="143" t="s">
        <v>270</v>
      </c>
      <c r="AB114" s="143" t="s">
        <v>270</v>
      </c>
      <c r="AC114" s="143" t="s">
        <v>270</v>
      </c>
      <c r="AD114" s="143" t="s">
        <v>270</v>
      </c>
      <c r="AE114" s="143" t="s">
        <v>270</v>
      </c>
      <c r="AF114" s="143" t="s">
        <v>270</v>
      </c>
      <c r="AG114" s="143" t="s">
        <v>270</v>
      </c>
      <c r="AH114" s="143" t="s">
        <v>270</v>
      </c>
      <c r="AI114" s="143" t="s">
        <v>270</v>
      </c>
      <c r="AJ114" s="143" t="s">
        <v>270</v>
      </c>
      <c r="AK114" s="143" t="s">
        <v>270</v>
      </c>
      <c r="AL114" s="143" t="s">
        <v>270</v>
      </c>
      <c r="AM114" s="143" t="s">
        <v>270</v>
      </c>
      <c r="AN114" s="143" t="s">
        <v>270</v>
      </c>
      <c r="AO114" s="143" t="s">
        <v>270</v>
      </c>
      <c r="AP114" s="143" t="s">
        <v>270</v>
      </c>
      <c r="AQ114" s="143" t="s">
        <v>270</v>
      </c>
      <c r="AS114" s="143" t="s">
        <v>270</v>
      </c>
      <c r="AT114" s="143" t="s">
        <v>270</v>
      </c>
      <c r="AU114" s="143" t="s">
        <v>270</v>
      </c>
      <c r="AV114" s="143" t="s">
        <v>270</v>
      </c>
      <c r="AX114" s="134"/>
      <c r="AY114" s="134"/>
      <c r="AZ114" s="134"/>
      <c r="BA114" s="134"/>
      <c r="BB114" s="134"/>
      <c r="BC114" s="134"/>
      <c r="BD114" s="134"/>
      <c r="BE114" s="134"/>
    </row>
    <row r="115" spans="1:57" s="145" customFormat="1" x14ac:dyDescent="0.25">
      <c r="A115" s="174" t="s">
        <v>415</v>
      </c>
      <c r="B115" s="139">
        <v>175</v>
      </c>
      <c r="C115" s="139">
        <v>25</v>
      </c>
      <c r="D115" s="139">
        <v>221</v>
      </c>
      <c r="E115" s="139">
        <v>126.28</v>
      </c>
      <c r="F115" s="139">
        <v>175</v>
      </c>
      <c r="G115" s="139">
        <v>25</v>
      </c>
      <c r="H115" s="139">
        <v>174</v>
      </c>
      <c r="I115" s="139">
        <v>99.42</v>
      </c>
      <c r="J115" s="139">
        <v>175</v>
      </c>
      <c r="K115" s="139">
        <v>25</v>
      </c>
      <c r="L115" s="139">
        <v>153</v>
      </c>
      <c r="M115" s="139">
        <v>87.42</v>
      </c>
      <c r="N115" s="139">
        <v>175</v>
      </c>
      <c r="O115" s="139">
        <v>25</v>
      </c>
      <c r="P115" s="139">
        <v>140</v>
      </c>
      <c r="Q115" s="139">
        <v>80</v>
      </c>
      <c r="R115" s="139">
        <f t="shared" si="112"/>
        <v>700</v>
      </c>
      <c r="S115" s="139">
        <f t="shared" si="112"/>
        <v>100</v>
      </c>
      <c r="T115" s="139">
        <f t="shared" si="112"/>
        <v>688</v>
      </c>
      <c r="U115" s="143">
        <v>98.28</v>
      </c>
      <c r="V115" s="139"/>
      <c r="X115" s="143" t="s">
        <v>270</v>
      </c>
      <c r="Y115" s="143" t="s">
        <v>270</v>
      </c>
      <c r="Z115" s="143" t="s">
        <v>270</v>
      </c>
      <c r="AA115" s="143" t="s">
        <v>270</v>
      </c>
      <c r="AB115" s="143" t="s">
        <v>270</v>
      </c>
      <c r="AC115" s="143" t="s">
        <v>270</v>
      </c>
      <c r="AD115" s="143" t="s">
        <v>270</v>
      </c>
      <c r="AE115" s="143" t="s">
        <v>270</v>
      </c>
      <c r="AF115" s="143" t="s">
        <v>270</v>
      </c>
      <c r="AG115" s="143" t="s">
        <v>270</v>
      </c>
      <c r="AH115" s="143" t="s">
        <v>270</v>
      </c>
      <c r="AI115" s="143" t="s">
        <v>270</v>
      </c>
      <c r="AJ115" s="143" t="s">
        <v>270</v>
      </c>
      <c r="AK115" s="143" t="s">
        <v>270</v>
      </c>
      <c r="AL115" s="143" t="s">
        <v>270</v>
      </c>
      <c r="AM115" s="143" t="s">
        <v>270</v>
      </c>
      <c r="AN115" s="143" t="s">
        <v>270</v>
      </c>
      <c r="AO115" s="143" t="s">
        <v>270</v>
      </c>
      <c r="AP115" s="143" t="s">
        <v>270</v>
      </c>
      <c r="AQ115" s="143" t="s">
        <v>270</v>
      </c>
      <c r="AS115" s="143" t="s">
        <v>270</v>
      </c>
      <c r="AT115" s="143" t="s">
        <v>270</v>
      </c>
      <c r="AU115" s="143" t="s">
        <v>270</v>
      </c>
      <c r="AV115" s="143" t="s">
        <v>270</v>
      </c>
      <c r="AX115" s="134"/>
      <c r="AY115" s="134"/>
      <c r="AZ115" s="134"/>
      <c r="BA115" s="134"/>
      <c r="BB115" s="134"/>
      <c r="BC115" s="134"/>
      <c r="BD115" s="134"/>
      <c r="BE115" s="134"/>
    </row>
    <row r="116" spans="1:57" s="145" customFormat="1" x14ac:dyDescent="0.25">
      <c r="A116" s="174" t="s">
        <v>416</v>
      </c>
      <c r="B116" s="139">
        <v>3600</v>
      </c>
      <c r="C116" s="139">
        <v>25</v>
      </c>
      <c r="D116" s="139">
        <v>5072</v>
      </c>
      <c r="E116" s="139">
        <v>140.88999999999999</v>
      </c>
      <c r="F116" s="139">
        <v>3600</v>
      </c>
      <c r="G116" s="139">
        <v>25</v>
      </c>
      <c r="H116" s="139">
        <v>3140</v>
      </c>
      <c r="I116" s="139">
        <v>87.22</v>
      </c>
      <c r="J116" s="139">
        <v>3600</v>
      </c>
      <c r="K116" s="139">
        <v>25</v>
      </c>
      <c r="L116" s="139">
        <v>4114</v>
      </c>
      <c r="M116" s="139">
        <v>114.28</v>
      </c>
      <c r="N116" s="139">
        <v>3600</v>
      </c>
      <c r="O116" s="139">
        <v>25</v>
      </c>
      <c r="P116" s="139">
        <v>4118</v>
      </c>
      <c r="Q116" s="139">
        <v>114.39</v>
      </c>
      <c r="R116" s="139">
        <f t="shared" si="112"/>
        <v>14400</v>
      </c>
      <c r="S116" s="139">
        <f t="shared" si="112"/>
        <v>100</v>
      </c>
      <c r="T116" s="139">
        <f t="shared" si="112"/>
        <v>16444</v>
      </c>
      <c r="U116" s="143">
        <v>114.19</v>
      </c>
      <c r="V116" s="139"/>
      <c r="X116" s="145" t="s">
        <v>270</v>
      </c>
      <c r="Y116" s="145" t="s">
        <v>270</v>
      </c>
      <c r="Z116" s="145" t="s">
        <v>270</v>
      </c>
      <c r="AA116" s="145" t="s">
        <v>270</v>
      </c>
      <c r="AB116" s="145" t="s">
        <v>270</v>
      </c>
      <c r="AC116" s="145" t="s">
        <v>270</v>
      </c>
      <c r="AD116" s="145" t="s">
        <v>270</v>
      </c>
      <c r="AE116" s="145" t="s">
        <v>270</v>
      </c>
      <c r="AF116" s="145" t="s">
        <v>270</v>
      </c>
      <c r="AG116" s="145" t="s">
        <v>270</v>
      </c>
      <c r="AH116" s="145" t="s">
        <v>270</v>
      </c>
      <c r="AI116" s="145" t="s">
        <v>270</v>
      </c>
      <c r="AJ116" s="145" t="s">
        <v>270</v>
      </c>
      <c r="AK116" s="145" t="s">
        <v>270</v>
      </c>
      <c r="AL116" s="145" t="s">
        <v>270</v>
      </c>
      <c r="AM116" s="145" t="s">
        <v>270</v>
      </c>
      <c r="AN116" s="145" t="s">
        <v>270</v>
      </c>
      <c r="AO116" s="145" t="s">
        <v>270</v>
      </c>
      <c r="AP116" s="145" t="s">
        <v>270</v>
      </c>
      <c r="AQ116" s="145" t="s">
        <v>270</v>
      </c>
      <c r="AS116" s="167">
        <v>2662</v>
      </c>
      <c r="AT116" s="168">
        <f>(AS116*100)/10650</f>
        <v>24.995305164319248</v>
      </c>
      <c r="AU116" s="167">
        <v>2712</v>
      </c>
      <c r="AV116" s="169">
        <f t="shared" ref="AV116" si="113">(AU116*100)/AS116</f>
        <v>101.87828700225394</v>
      </c>
      <c r="AX116" s="134"/>
      <c r="AY116" s="134"/>
      <c r="AZ116" s="134"/>
      <c r="BA116" s="134"/>
      <c r="BB116" s="134"/>
      <c r="BC116" s="134"/>
      <c r="BD116" s="134"/>
      <c r="BE116" s="134"/>
    </row>
    <row r="117" spans="1:57" s="145" customFormat="1" x14ac:dyDescent="0.25">
      <c r="A117" s="154" t="s">
        <v>417</v>
      </c>
      <c r="B117" s="139" t="s">
        <v>270</v>
      </c>
      <c r="C117" s="139" t="s">
        <v>270</v>
      </c>
      <c r="D117" s="139" t="s">
        <v>270</v>
      </c>
      <c r="E117" s="139" t="s">
        <v>270</v>
      </c>
      <c r="F117" s="139" t="s">
        <v>270</v>
      </c>
      <c r="G117" s="139" t="s">
        <v>270</v>
      </c>
      <c r="H117" s="139" t="s">
        <v>270</v>
      </c>
      <c r="I117" s="139" t="s">
        <v>270</v>
      </c>
      <c r="J117" s="139" t="s">
        <v>270</v>
      </c>
      <c r="K117" s="139" t="s">
        <v>270</v>
      </c>
      <c r="L117" s="139" t="s">
        <v>270</v>
      </c>
      <c r="M117" s="139" t="s">
        <v>270</v>
      </c>
      <c r="N117" s="139" t="s">
        <v>270</v>
      </c>
      <c r="O117" s="139" t="s">
        <v>270</v>
      </c>
      <c r="P117" s="139" t="s">
        <v>270</v>
      </c>
      <c r="Q117" s="139" t="s">
        <v>270</v>
      </c>
      <c r="R117" s="139" t="s">
        <v>270</v>
      </c>
      <c r="S117" s="139" t="s">
        <v>270</v>
      </c>
      <c r="T117" s="139" t="s">
        <v>270</v>
      </c>
      <c r="U117" s="143" t="s">
        <v>270</v>
      </c>
      <c r="V117" s="139"/>
      <c r="X117" s="134">
        <v>750</v>
      </c>
      <c r="Y117" s="165">
        <f>(X117*100)/3000</f>
        <v>25</v>
      </c>
      <c r="Z117" s="134">
        <v>805</v>
      </c>
      <c r="AA117" s="166">
        <f t="shared" ref="AA117:AA120" si="114">(Z117*100)/X117</f>
        <v>107.33333333333333</v>
      </c>
      <c r="AB117" s="134">
        <v>750</v>
      </c>
      <c r="AC117" s="166">
        <f>(AB117*100)/3000</f>
        <v>25</v>
      </c>
      <c r="AD117" s="134">
        <v>700</v>
      </c>
      <c r="AE117" s="166">
        <f t="shared" ref="AE117:AE120" si="115">(AD117*100)/AB117</f>
        <v>93.333333333333329</v>
      </c>
      <c r="AF117" s="134">
        <v>750</v>
      </c>
      <c r="AG117" s="166">
        <f>(AF117*100)/3000</f>
        <v>25</v>
      </c>
      <c r="AH117" s="134">
        <v>874</v>
      </c>
      <c r="AI117" s="166">
        <f>(AH117*100)/AF117</f>
        <v>116.53333333333333</v>
      </c>
      <c r="AJ117" s="134">
        <v>750</v>
      </c>
      <c r="AK117" s="166">
        <f>(AJ117*100)/3000</f>
        <v>25</v>
      </c>
      <c r="AL117" s="134">
        <v>763</v>
      </c>
      <c r="AM117" s="166">
        <f>(AL117*100)/AJ117</f>
        <v>101.73333333333333</v>
      </c>
      <c r="AN117" s="134">
        <v>3000</v>
      </c>
      <c r="AO117" s="166">
        <f>(Y117+AC117+AG117+AK117)</f>
        <v>100</v>
      </c>
      <c r="AP117" s="134">
        <v>3142</v>
      </c>
      <c r="AQ117" s="166">
        <f>(AP117*100)/AN117</f>
        <v>104.73333333333333</v>
      </c>
      <c r="AS117" s="167">
        <v>750</v>
      </c>
      <c r="AT117" s="168">
        <f>(AS117*100)/3000</f>
        <v>25</v>
      </c>
      <c r="AU117" s="167">
        <v>668</v>
      </c>
      <c r="AV117" s="169">
        <f>(AU117*100)/AS117</f>
        <v>89.066666666666663</v>
      </c>
      <c r="AX117" s="134"/>
      <c r="AY117" s="134"/>
      <c r="AZ117" s="134"/>
      <c r="BA117" s="134"/>
      <c r="BB117" s="134"/>
      <c r="BC117" s="134"/>
      <c r="BD117" s="134"/>
      <c r="BE117" s="134"/>
    </row>
    <row r="118" spans="1:57" s="145" customFormat="1" x14ac:dyDescent="0.25">
      <c r="A118" s="134" t="s">
        <v>418</v>
      </c>
      <c r="B118" s="139" t="s">
        <v>270</v>
      </c>
      <c r="C118" s="139" t="s">
        <v>270</v>
      </c>
      <c r="D118" s="139" t="s">
        <v>270</v>
      </c>
      <c r="E118" s="139" t="s">
        <v>270</v>
      </c>
      <c r="F118" s="139" t="s">
        <v>270</v>
      </c>
      <c r="G118" s="139" t="s">
        <v>270</v>
      </c>
      <c r="H118" s="139" t="s">
        <v>270</v>
      </c>
      <c r="I118" s="139" t="s">
        <v>270</v>
      </c>
      <c r="J118" s="139" t="s">
        <v>270</v>
      </c>
      <c r="K118" s="139" t="s">
        <v>270</v>
      </c>
      <c r="L118" s="139" t="s">
        <v>270</v>
      </c>
      <c r="M118" s="139" t="s">
        <v>270</v>
      </c>
      <c r="N118" s="139" t="s">
        <v>270</v>
      </c>
      <c r="O118" s="139" t="s">
        <v>270</v>
      </c>
      <c r="P118" s="139" t="s">
        <v>270</v>
      </c>
      <c r="Q118" s="139" t="s">
        <v>270</v>
      </c>
      <c r="R118" s="139" t="s">
        <v>270</v>
      </c>
      <c r="S118" s="139" t="s">
        <v>270</v>
      </c>
      <c r="T118" s="139" t="s">
        <v>270</v>
      </c>
      <c r="U118" s="143" t="s">
        <v>270</v>
      </c>
      <c r="V118" s="139"/>
      <c r="X118" s="134">
        <v>1500</v>
      </c>
      <c r="Y118" s="165">
        <f>(X118*100)/6000</f>
        <v>25</v>
      </c>
      <c r="Z118" s="134">
        <v>1650</v>
      </c>
      <c r="AA118" s="166">
        <f t="shared" si="114"/>
        <v>110</v>
      </c>
      <c r="AB118" s="134">
        <v>1500</v>
      </c>
      <c r="AC118" s="166">
        <f>(AB118*100)/6000</f>
        <v>25</v>
      </c>
      <c r="AD118" s="134">
        <v>1288</v>
      </c>
      <c r="AE118" s="166">
        <f t="shared" si="115"/>
        <v>85.86666666666666</v>
      </c>
      <c r="AF118" s="134">
        <v>1500</v>
      </c>
      <c r="AG118" s="166">
        <f>(AF118*100)/6000</f>
        <v>25</v>
      </c>
      <c r="AH118" s="134">
        <v>1565</v>
      </c>
      <c r="AI118" s="166">
        <f t="shared" ref="AI118:AI120" si="116">(AH118*100)/AF118</f>
        <v>104.33333333333333</v>
      </c>
      <c r="AJ118" s="134">
        <v>1500</v>
      </c>
      <c r="AK118" s="166">
        <f>(AJ118*100)/6000</f>
        <v>25</v>
      </c>
      <c r="AL118" s="134">
        <v>1921</v>
      </c>
      <c r="AM118" s="166">
        <f t="shared" ref="AM118:AM120" si="117">(AL118*100)/AJ118</f>
        <v>128.06666666666666</v>
      </c>
      <c r="AN118" s="134">
        <v>6000</v>
      </c>
      <c r="AO118" s="166">
        <f t="shared" ref="AO118:AO120" si="118">(Y118+AC118+AG118+AK118)</f>
        <v>100</v>
      </c>
      <c r="AP118" s="134">
        <v>6424</v>
      </c>
      <c r="AQ118" s="166">
        <f t="shared" ref="AQ118:AQ120" si="119">(AP118*100)/AN118</f>
        <v>107.06666666666666</v>
      </c>
      <c r="AS118" s="167">
        <v>1500</v>
      </c>
      <c r="AT118" s="168">
        <f>(AS118*100)/6000</f>
        <v>25</v>
      </c>
      <c r="AU118" s="167">
        <v>1680</v>
      </c>
      <c r="AV118" s="169">
        <f t="shared" ref="AV118:AV120" si="120">(AU118*100)/AS118</f>
        <v>112</v>
      </c>
      <c r="AX118" s="134"/>
      <c r="AY118" s="134"/>
      <c r="AZ118" s="134"/>
      <c r="BA118" s="134"/>
      <c r="BB118" s="134"/>
      <c r="BC118" s="134"/>
      <c r="BD118" s="134"/>
      <c r="BE118" s="134"/>
    </row>
    <row r="119" spans="1:57" s="145" customFormat="1" x14ac:dyDescent="0.25">
      <c r="A119" s="187" t="s">
        <v>419</v>
      </c>
      <c r="B119" s="139" t="s">
        <v>270</v>
      </c>
      <c r="C119" s="139" t="s">
        <v>270</v>
      </c>
      <c r="D119" s="139" t="s">
        <v>270</v>
      </c>
      <c r="E119" s="139" t="s">
        <v>270</v>
      </c>
      <c r="F119" s="139" t="s">
        <v>270</v>
      </c>
      <c r="G119" s="139" t="s">
        <v>270</v>
      </c>
      <c r="H119" s="139" t="s">
        <v>270</v>
      </c>
      <c r="I119" s="139" t="s">
        <v>270</v>
      </c>
      <c r="J119" s="139" t="s">
        <v>270</v>
      </c>
      <c r="K119" s="139" t="s">
        <v>270</v>
      </c>
      <c r="L119" s="139" t="s">
        <v>270</v>
      </c>
      <c r="M119" s="139" t="s">
        <v>270</v>
      </c>
      <c r="N119" s="139" t="s">
        <v>270</v>
      </c>
      <c r="O119" s="139" t="s">
        <v>270</v>
      </c>
      <c r="P119" s="139" t="s">
        <v>270</v>
      </c>
      <c r="Q119" s="139" t="s">
        <v>270</v>
      </c>
      <c r="R119" s="139" t="s">
        <v>270</v>
      </c>
      <c r="S119" s="139" t="s">
        <v>270</v>
      </c>
      <c r="T119" s="139" t="s">
        <v>270</v>
      </c>
      <c r="U119" s="143" t="s">
        <v>270</v>
      </c>
      <c r="V119" s="139"/>
      <c r="X119" s="134">
        <v>38</v>
      </c>
      <c r="Y119" s="165">
        <f>(X119*100)/150</f>
        <v>25.333333333333332</v>
      </c>
      <c r="Z119" s="134">
        <v>74</v>
      </c>
      <c r="AA119" s="166">
        <f t="shared" si="114"/>
        <v>194.73684210526315</v>
      </c>
      <c r="AB119" s="134">
        <v>37</v>
      </c>
      <c r="AC119" s="166">
        <f>(AB119*100)/150</f>
        <v>24.666666666666668</v>
      </c>
      <c r="AD119" s="134">
        <v>44</v>
      </c>
      <c r="AE119" s="166">
        <f t="shared" si="115"/>
        <v>118.91891891891892</v>
      </c>
      <c r="AF119" s="134">
        <v>38</v>
      </c>
      <c r="AG119" s="166">
        <f>(AF119*100)/150</f>
        <v>25.333333333333332</v>
      </c>
      <c r="AH119" s="134">
        <v>92</v>
      </c>
      <c r="AI119" s="166">
        <f t="shared" si="116"/>
        <v>242.10526315789474</v>
      </c>
      <c r="AJ119" s="134">
        <v>37</v>
      </c>
      <c r="AK119" s="166">
        <f>(AJ119*100)/150</f>
        <v>24.666666666666668</v>
      </c>
      <c r="AL119" s="134">
        <v>33</v>
      </c>
      <c r="AM119" s="166">
        <f t="shared" si="117"/>
        <v>89.189189189189193</v>
      </c>
      <c r="AN119" s="134">
        <v>150</v>
      </c>
      <c r="AO119" s="166">
        <f t="shared" si="118"/>
        <v>100</v>
      </c>
      <c r="AP119" s="134">
        <v>243</v>
      </c>
      <c r="AQ119" s="166">
        <f t="shared" si="119"/>
        <v>162</v>
      </c>
      <c r="AS119" s="167">
        <v>37</v>
      </c>
      <c r="AT119" s="168">
        <f>(AS119*100)/150</f>
        <v>24.666666666666668</v>
      </c>
      <c r="AU119" s="167">
        <v>48</v>
      </c>
      <c r="AV119" s="169">
        <f t="shared" si="120"/>
        <v>129.72972972972974</v>
      </c>
      <c r="AX119" s="134"/>
      <c r="AY119" s="134"/>
      <c r="AZ119" s="134"/>
      <c r="BA119" s="134"/>
      <c r="BB119" s="134"/>
      <c r="BC119" s="134"/>
      <c r="BD119" s="134"/>
      <c r="BE119" s="134"/>
    </row>
    <row r="120" spans="1:57" s="145" customFormat="1" x14ac:dyDescent="0.25">
      <c r="A120" s="187" t="s">
        <v>420</v>
      </c>
      <c r="B120" s="139" t="s">
        <v>270</v>
      </c>
      <c r="C120" s="139" t="s">
        <v>270</v>
      </c>
      <c r="D120" s="139" t="s">
        <v>270</v>
      </c>
      <c r="E120" s="139" t="s">
        <v>270</v>
      </c>
      <c r="F120" s="139" t="s">
        <v>270</v>
      </c>
      <c r="G120" s="139" t="s">
        <v>270</v>
      </c>
      <c r="H120" s="139" t="s">
        <v>270</v>
      </c>
      <c r="I120" s="139" t="s">
        <v>270</v>
      </c>
      <c r="J120" s="139" t="s">
        <v>270</v>
      </c>
      <c r="K120" s="139" t="s">
        <v>270</v>
      </c>
      <c r="L120" s="139" t="s">
        <v>270</v>
      </c>
      <c r="M120" s="139" t="s">
        <v>270</v>
      </c>
      <c r="N120" s="139" t="s">
        <v>270</v>
      </c>
      <c r="O120" s="139" t="s">
        <v>270</v>
      </c>
      <c r="P120" s="139" t="s">
        <v>270</v>
      </c>
      <c r="Q120" s="139" t="s">
        <v>270</v>
      </c>
      <c r="R120" s="139" t="s">
        <v>270</v>
      </c>
      <c r="S120" s="139" t="s">
        <v>270</v>
      </c>
      <c r="T120" s="139" t="s">
        <v>270</v>
      </c>
      <c r="U120" s="143" t="s">
        <v>270</v>
      </c>
      <c r="V120" s="139"/>
      <c r="X120" s="134">
        <v>750</v>
      </c>
      <c r="Y120" s="165">
        <f>(X120*100)/3000</f>
        <v>25</v>
      </c>
      <c r="Z120" s="134">
        <v>805</v>
      </c>
      <c r="AA120" s="166">
        <f t="shared" si="114"/>
        <v>107.33333333333333</v>
      </c>
      <c r="AB120" s="134">
        <v>750</v>
      </c>
      <c r="AC120" s="166">
        <f t="shared" ref="AC120" si="121">(AB120*100)/3000</f>
        <v>25</v>
      </c>
      <c r="AD120" s="134">
        <v>700</v>
      </c>
      <c r="AE120" s="166">
        <f t="shared" si="115"/>
        <v>93.333333333333329</v>
      </c>
      <c r="AF120" s="134">
        <v>750</v>
      </c>
      <c r="AG120" s="166">
        <f>(AF120*100)/3000</f>
        <v>25</v>
      </c>
      <c r="AH120" s="134">
        <v>874</v>
      </c>
      <c r="AI120" s="166">
        <f t="shared" si="116"/>
        <v>116.53333333333333</v>
      </c>
      <c r="AJ120" s="134">
        <v>750</v>
      </c>
      <c r="AK120" s="166">
        <f t="shared" ref="AK120" si="122">(AJ120*100)/3000</f>
        <v>25</v>
      </c>
      <c r="AL120" s="134">
        <v>763</v>
      </c>
      <c r="AM120" s="166">
        <f t="shared" si="117"/>
        <v>101.73333333333333</v>
      </c>
      <c r="AN120" s="134">
        <v>3000</v>
      </c>
      <c r="AO120" s="166">
        <f t="shared" si="118"/>
        <v>100</v>
      </c>
      <c r="AP120" s="134">
        <v>3142</v>
      </c>
      <c r="AQ120" s="166">
        <f t="shared" si="119"/>
        <v>104.73333333333333</v>
      </c>
      <c r="AS120" s="167">
        <v>750</v>
      </c>
      <c r="AT120" s="168">
        <f>(AS120*100)/3000</f>
        <v>25</v>
      </c>
      <c r="AU120" s="167">
        <v>668</v>
      </c>
      <c r="AV120" s="169">
        <f t="shared" si="120"/>
        <v>89.066666666666663</v>
      </c>
      <c r="AX120" s="134"/>
      <c r="AY120" s="134"/>
      <c r="AZ120" s="134"/>
      <c r="BA120" s="134"/>
      <c r="BB120" s="134"/>
      <c r="BC120" s="134"/>
      <c r="BD120" s="134"/>
      <c r="BE120" s="134"/>
    </row>
    <row r="121" spans="1:57" s="145" customFormat="1" x14ac:dyDescent="0.25">
      <c r="A121" s="188" t="s">
        <v>421</v>
      </c>
      <c r="B121" s="139"/>
      <c r="C121" s="139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39"/>
      <c r="O121" s="139"/>
      <c r="P121" s="139"/>
      <c r="Q121" s="139"/>
      <c r="R121" s="139"/>
      <c r="S121" s="139"/>
      <c r="T121" s="139"/>
      <c r="U121" s="143"/>
      <c r="V121" s="139"/>
      <c r="AX121" s="134"/>
      <c r="AY121" s="134"/>
      <c r="AZ121" s="134"/>
      <c r="BA121" s="134"/>
      <c r="BB121" s="134"/>
      <c r="BC121" s="134"/>
      <c r="BD121" s="134"/>
      <c r="BE121" s="134"/>
    </row>
    <row r="122" spans="1:57" s="145" customFormat="1" ht="45" x14ac:dyDescent="0.25">
      <c r="A122" s="154" t="s">
        <v>422</v>
      </c>
      <c r="B122" s="139" t="s">
        <v>270</v>
      </c>
      <c r="C122" s="139" t="s">
        <v>270</v>
      </c>
      <c r="D122" s="139" t="s">
        <v>270</v>
      </c>
      <c r="E122" s="139" t="s">
        <v>270</v>
      </c>
      <c r="F122" s="139" t="s">
        <v>270</v>
      </c>
      <c r="G122" s="139" t="s">
        <v>270</v>
      </c>
      <c r="H122" s="139" t="s">
        <v>270</v>
      </c>
      <c r="I122" s="139" t="s">
        <v>270</v>
      </c>
      <c r="J122" s="139" t="s">
        <v>270</v>
      </c>
      <c r="K122" s="139" t="s">
        <v>270</v>
      </c>
      <c r="L122" s="139" t="s">
        <v>270</v>
      </c>
      <c r="M122" s="139" t="s">
        <v>270</v>
      </c>
      <c r="N122" s="139" t="s">
        <v>270</v>
      </c>
      <c r="O122" s="139" t="s">
        <v>270</v>
      </c>
      <c r="P122" s="139" t="s">
        <v>270</v>
      </c>
      <c r="Q122" s="139" t="s">
        <v>270</v>
      </c>
      <c r="R122" s="139" t="s">
        <v>270</v>
      </c>
      <c r="S122" s="139" t="s">
        <v>270</v>
      </c>
      <c r="T122" s="139" t="s">
        <v>270</v>
      </c>
      <c r="U122" s="143" t="s">
        <v>270</v>
      </c>
      <c r="V122" s="139"/>
      <c r="X122" s="134">
        <v>1</v>
      </c>
      <c r="Y122" s="165">
        <f>(X122*100)/3</f>
        <v>33.333333333333336</v>
      </c>
      <c r="Z122" s="134">
        <v>2</v>
      </c>
      <c r="AA122" s="166">
        <f t="shared" ref="AA122:AA127" si="123">(Z122*100)/X122</f>
        <v>200</v>
      </c>
      <c r="AB122" s="134">
        <v>0</v>
      </c>
      <c r="AC122" s="166">
        <f>(AB122*100)/3</f>
        <v>0</v>
      </c>
      <c r="AD122" s="134">
        <v>0</v>
      </c>
      <c r="AE122" s="166" t="e">
        <f t="shared" ref="AE122:AE127" si="124">(AD122*100)/AB122</f>
        <v>#DIV/0!</v>
      </c>
      <c r="AF122" s="134">
        <v>1</v>
      </c>
      <c r="AG122" s="166">
        <f>(AF122*100)/3</f>
        <v>33.333333333333336</v>
      </c>
      <c r="AH122" s="134">
        <v>1</v>
      </c>
      <c r="AI122" s="166">
        <f>(AH122*100)/AF122</f>
        <v>100</v>
      </c>
      <c r="AJ122" s="134">
        <v>1</v>
      </c>
      <c r="AK122" s="166">
        <f>(AJ122*100)/3</f>
        <v>33.333333333333336</v>
      </c>
      <c r="AL122" s="134">
        <v>0</v>
      </c>
      <c r="AM122" s="166">
        <f>(AL122*100)/AJ122</f>
        <v>0</v>
      </c>
      <c r="AN122" s="134">
        <v>3</v>
      </c>
      <c r="AO122" s="166">
        <f>(Y122+AC122+AG122+AK122)</f>
        <v>100</v>
      </c>
      <c r="AP122" s="134">
        <v>3</v>
      </c>
      <c r="AQ122" s="166">
        <f>(AP122*100)/AN122</f>
        <v>100</v>
      </c>
      <c r="AS122" s="167">
        <v>1</v>
      </c>
      <c r="AT122" s="168">
        <f>(AS122*100)/3</f>
        <v>33.333333333333336</v>
      </c>
      <c r="AU122" s="167">
        <v>2</v>
      </c>
      <c r="AV122" s="169">
        <f>(AU122*100)/AS122</f>
        <v>200</v>
      </c>
      <c r="AX122" s="134"/>
      <c r="AY122" s="134"/>
      <c r="AZ122" s="134"/>
      <c r="BA122" s="134"/>
      <c r="BB122" s="134"/>
      <c r="BC122" s="134"/>
      <c r="BD122" s="134"/>
      <c r="BE122" s="134"/>
    </row>
    <row r="123" spans="1:57" s="145" customFormat="1" x14ac:dyDescent="0.25">
      <c r="A123" s="154" t="s">
        <v>423</v>
      </c>
      <c r="B123" s="139" t="s">
        <v>270</v>
      </c>
      <c r="C123" s="139" t="s">
        <v>270</v>
      </c>
      <c r="D123" s="139" t="s">
        <v>270</v>
      </c>
      <c r="E123" s="139" t="s">
        <v>270</v>
      </c>
      <c r="F123" s="139" t="s">
        <v>270</v>
      </c>
      <c r="G123" s="139" t="s">
        <v>270</v>
      </c>
      <c r="H123" s="139" t="s">
        <v>270</v>
      </c>
      <c r="I123" s="139" t="s">
        <v>270</v>
      </c>
      <c r="J123" s="139" t="s">
        <v>270</v>
      </c>
      <c r="K123" s="139" t="s">
        <v>270</v>
      </c>
      <c r="L123" s="139" t="s">
        <v>270</v>
      </c>
      <c r="M123" s="139" t="s">
        <v>270</v>
      </c>
      <c r="N123" s="139" t="s">
        <v>270</v>
      </c>
      <c r="O123" s="139" t="s">
        <v>270</v>
      </c>
      <c r="P123" s="139" t="s">
        <v>270</v>
      </c>
      <c r="Q123" s="139" t="s">
        <v>270</v>
      </c>
      <c r="R123" s="139" t="s">
        <v>270</v>
      </c>
      <c r="S123" s="139" t="s">
        <v>270</v>
      </c>
      <c r="T123" s="139" t="s">
        <v>270</v>
      </c>
      <c r="U123" s="143" t="s">
        <v>270</v>
      </c>
      <c r="V123" s="139"/>
      <c r="X123" s="134">
        <v>0</v>
      </c>
      <c r="Y123" s="165">
        <f>(X123*100)/1</f>
        <v>0</v>
      </c>
      <c r="Z123" s="134">
        <v>0</v>
      </c>
      <c r="AA123" s="166" t="e">
        <f t="shared" si="123"/>
        <v>#DIV/0!</v>
      </c>
      <c r="AB123" s="134">
        <v>0</v>
      </c>
      <c r="AC123" s="166">
        <f>(AB123*100)/1</f>
        <v>0</v>
      </c>
      <c r="AD123" s="134">
        <v>0</v>
      </c>
      <c r="AE123" s="166" t="e">
        <f t="shared" si="124"/>
        <v>#DIV/0!</v>
      </c>
      <c r="AF123" s="134">
        <v>1</v>
      </c>
      <c r="AG123" s="166">
        <f>(AF123*100)/1</f>
        <v>100</v>
      </c>
      <c r="AH123" s="134">
        <v>0</v>
      </c>
      <c r="AI123" s="166">
        <f t="shared" ref="AI123" si="125">(AH123*100)/AF123</f>
        <v>0</v>
      </c>
      <c r="AJ123" s="134">
        <v>0</v>
      </c>
      <c r="AK123" s="166">
        <f>(AJ123*100)/1</f>
        <v>0</v>
      </c>
      <c r="AL123" s="134">
        <v>0</v>
      </c>
      <c r="AM123" s="166" t="e">
        <f t="shared" ref="AM123" si="126">(AL123*100)/AJ123</f>
        <v>#DIV/0!</v>
      </c>
      <c r="AN123" s="134">
        <v>1</v>
      </c>
      <c r="AO123" s="166">
        <f t="shared" ref="AO123" si="127">(Y123+AC123+AG123+AK123)</f>
        <v>100</v>
      </c>
      <c r="AP123" s="134">
        <v>0</v>
      </c>
      <c r="AQ123" s="166">
        <f t="shared" ref="AQ123" si="128">(AP123*100)/AN123</f>
        <v>0</v>
      </c>
      <c r="AS123" s="145" t="s">
        <v>270</v>
      </c>
      <c r="AT123" s="145" t="s">
        <v>270</v>
      </c>
      <c r="AU123" s="145" t="s">
        <v>270</v>
      </c>
      <c r="AV123" s="145" t="s">
        <v>270</v>
      </c>
      <c r="AX123" s="134"/>
      <c r="AY123" s="134"/>
      <c r="AZ123" s="134"/>
      <c r="BA123" s="134"/>
      <c r="BB123" s="134"/>
      <c r="BC123" s="134"/>
      <c r="BD123" s="134"/>
      <c r="BE123" s="134"/>
    </row>
    <row r="124" spans="1:57" s="145" customFormat="1" ht="30" x14ac:dyDescent="0.25">
      <c r="A124" s="154" t="s">
        <v>424</v>
      </c>
      <c r="B124" s="139" t="s">
        <v>270</v>
      </c>
      <c r="C124" s="139" t="s">
        <v>270</v>
      </c>
      <c r="D124" s="139" t="s">
        <v>270</v>
      </c>
      <c r="E124" s="139" t="s">
        <v>270</v>
      </c>
      <c r="F124" s="139" t="s">
        <v>270</v>
      </c>
      <c r="G124" s="139" t="s">
        <v>270</v>
      </c>
      <c r="H124" s="139" t="s">
        <v>270</v>
      </c>
      <c r="I124" s="139" t="s">
        <v>270</v>
      </c>
      <c r="J124" s="139" t="s">
        <v>270</v>
      </c>
      <c r="K124" s="139" t="s">
        <v>270</v>
      </c>
      <c r="L124" s="139" t="s">
        <v>270</v>
      </c>
      <c r="M124" s="139" t="s">
        <v>270</v>
      </c>
      <c r="N124" s="139" t="s">
        <v>270</v>
      </c>
      <c r="O124" s="139" t="s">
        <v>270</v>
      </c>
      <c r="P124" s="139" t="s">
        <v>270</v>
      </c>
      <c r="Q124" s="139" t="s">
        <v>270</v>
      </c>
      <c r="R124" s="139" t="s">
        <v>270</v>
      </c>
      <c r="S124" s="139" t="s">
        <v>270</v>
      </c>
      <c r="T124" s="139" t="s">
        <v>270</v>
      </c>
      <c r="U124" s="143" t="s">
        <v>270</v>
      </c>
      <c r="V124" s="139"/>
      <c r="X124" s="134">
        <v>1</v>
      </c>
      <c r="Y124" s="165">
        <f>(X124*100)/1</f>
        <v>100</v>
      </c>
      <c r="Z124" s="134">
        <v>1</v>
      </c>
      <c r="AA124" s="166">
        <f t="shared" si="123"/>
        <v>100</v>
      </c>
      <c r="AB124" s="134">
        <v>0</v>
      </c>
      <c r="AC124" s="166">
        <f>(AB124*100)/1</f>
        <v>0</v>
      </c>
      <c r="AD124" s="134">
        <v>1</v>
      </c>
      <c r="AE124" s="166" t="e">
        <f t="shared" si="124"/>
        <v>#DIV/0!</v>
      </c>
      <c r="AF124" s="134">
        <v>0</v>
      </c>
      <c r="AG124" s="166">
        <f>(AF124*100)/1</f>
        <v>0</v>
      </c>
      <c r="AH124" s="134">
        <v>1</v>
      </c>
      <c r="AI124" s="166">
        <v>0</v>
      </c>
      <c r="AJ124" s="134">
        <v>0</v>
      </c>
      <c r="AK124" s="166">
        <f>(AJ124*100)/1</f>
        <v>0</v>
      </c>
      <c r="AL124" s="134">
        <v>0</v>
      </c>
      <c r="AM124" s="134" t="e">
        <f>(AL124*100)/AJ124</f>
        <v>#DIV/0!</v>
      </c>
      <c r="AN124" s="134">
        <v>1</v>
      </c>
      <c r="AO124" s="166">
        <f>(Y124+AC124+AG124+AK124)</f>
        <v>100</v>
      </c>
      <c r="AP124" s="134">
        <v>3</v>
      </c>
      <c r="AQ124" s="166">
        <f>(AP124*100)/AN124</f>
        <v>300</v>
      </c>
      <c r="AS124" s="145" t="s">
        <v>270</v>
      </c>
      <c r="AT124" s="145" t="s">
        <v>270</v>
      </c>
      <c r="AU124" s="145" t="s">
        <v>270</v>
      </c>
      <c r="AV124" s="145" t="s">
        <v>270</v>
      </c>
      <c r="AX124" s="134"/>
      <c r="AY124" s="134"/>
      <c r="AZ124" s="134"/>
      <c r="BA124" s="134"/>
      <c r="BB124" s="134"/>
      <c r="BC124" s="134"/>
      <c r="BD124" s="134"/>
      <c r="BE124" s="134"/>
    </row>
    <row r="125" spans="1:57" s="145" customFormat="1" ht="30" x14ac:dyDescent="0.25">
      <c r="A125" s="154" t="s">
        <v>425</v>
      </c>
      <c r="B125" s="139" t="s">
        <v>270</v>
      </c>
      <c r="C125" s="139" t="s">
        <v>270</v>
      </c>
      <c r="D125" s="139" t="s">
        <v>270</v>
      </c>
      <c r="E125" s="139" t="s">
        <v>270</v>
      </c>
      <c r="F125" s="139" t="s">
        <v>270</v>
      </c>
      <c r="G125" s="139" t="s">
        <v>270</v>
      </c>
      <c r="H125" s="139" t="s">
        <v>270</v>
      </c>
      <c r="I125" s="139" t="s">
        <v>270</v>
      </c>
      <c r="J125" s="139" t="s">
        <v>270</v>
      </c>
      <c r="K125" s="139" t="s">
        <v>270</v>
      </c>
      <c r="L125" s="139" t="s">
        <v>270</v>
      </c>
      <c r="M125" s="139" t="s">
        <v>270</v>
      </c>
      <c r="N125" s="139" t="s">
        <v>270</v>
      </c>
      <c r="O125" s="139" t="s">
        <v>270</v>
      </c>
      <c r="P125" s="139" t="s">
        <v>270</v>
      </c>
      <c r="Q125" s="139" t="s">
        <v>270</v>
      </c>
      <c r="R125" s="139" t="s">
        <v>270</v>
      </c>
      <c r="S125" s="139" t="s">
        <v>270</v>
      </c>
      <c r="T125" s="139" t="s">
        <v>270</v>
      </c>
      <c r="U125" s="143" t="s">
        <v>270</v>
      </c>
      <c r="V125" s="139"/>
      <c r="X125" s="134">
        <v>1</v>
      </c>
      <c r="Y125" s="165">
        <f>(X125*100)/5</f>
        <v>20</v>
      </c>
      <c r="Z125" s="134">
        <v>1</v>
      </c>
      <c r="AA125" s="166">
        <f t="shared" si="123"/>
        <v>100</v>
      </c>
      <c r="AB125" s="134">
        <v>0</v>
      </c>
      <c r="AC125" s="166">
        <f>(AB125*100)/5</f>
        <v>0</v>
      </c>
      <c r="AD125" s="134">
        <v>0</v>
      </c>
      <c r="AE125" s="166" t="e">
        <f t="shared" si="124"/>
        <v>#DIV/0!</v>
      </c>
      <c r="AF125" s="134">
        <v>2</v>
      </c>
      <c r="AG125" s="166">
        <f>(AF125*100)/5</f>
        <v>40</v>
      </c>
      <c r="AH125" s="134">
        <v>0</v>
      </c>
      <c r="AI125" s="166">
        <f>(AH125*100)/AF125</f>
        <v>0</v>
      </c>
      <c r="AJ125" s="134">
        <v>2</v>
      </c>
      <c r="AK125" s="166">
        <f>(AJ125*100)/5</f>
        <v>40</v>
      </c>
      <c r="AL125" s="134">
        <v>0</v>
      </c>
      <c r="AM125" s="166">
        <f>(AL125*100)/AJ125</f>
        <v>0</v>
      </c>
      <c r="AN125" s="134">
        <v>5</v>
      </c>
      <c r="AO125" s="166">
        <f>(Y125+AC125+AG125+AK125)</f>
        <v>100</v>
      </c>
      <c r="AP125" s="134">
        <v>1</v>
      </c>
      <c r="AQ125" s="166">
        <f>(AP125*100)/AN125</f>
        <v>20</v>
      </c>
      <c r="AS125" s="167">
        <v>1</v>
      </c>
      <c r="AT125" s="168">
        <f>(AS125*100)/5</f>
        <v>20</v>
      </c>
      <c r="AU125" s="167">
        <v>0</v>
      </c>
      <c r="AV125" s="169">
        <f t="shared" ref="AV125" si="129">(AU125*100)/AS125</f>
        <v>0</v>
      </c>
      <c r="AX125" s="134"/>
      <c r="AY125" s="134"/>
      <c r="AZ125" s="134"/>
      <c r="BA125" s="134"/>
      <c r="BB125" s="134"/>
      <c r="BC125" s="134"/>
      <c r="BD125" s="134"/>
      <c r="BE125" s="134"/>
    </row>
    <row r="126" spans="1:57" s="145" customFormat="1" ht="30" x14ac:dyDescent="0.25">
      <c r="A126" s="154" t="s">
        <v>426</v>
      </c>
      <c r="B126" s="139" t="s">
        <v>270</v>
      </c>
      <c r="C126" s="139" t="s">
        <v>270</v>
      </c>
      <c r="D126" s="139" t="s">
        <v>270</v>
      </c>
      <c r="E126" s="139" t="s">
        <v>270</v>
      </c>
      <c r="F126" s="139" t="s">
        <v>270</v>
      </c>
      <c r="G126" s="139" t="s">
        <v>270</v>
      </c>
      <c r="H126" s="139" t="s">
        <v>270</v>
      </c>
      <c r="I126" s="139" t="s">
        <v>270</v>
      </c>
      <c r="J126" s="139" t="s">
        <v>270</v>
      </c>
      <c r="K126" s="139" t="s">
        <v>270</v>
      </c>
      <c r="L126" s="139" t="s">
        <v>270</v>
      </c>
      <c r="M126" s="139" t="s">
        <v>270</v>
      </c>
      <c r="N126" s="139" t="s">
        <v>270</v>
      </c>
      <c r="O126" s="139" t="s">
        <v>270</v>
      </c>
      <c r="P126" s="139" t="s">
        <v>270</v>
      </c>
      <c r="Q126" s="139" t="s">
        <v>270</v>
      </c>
      <c r="R126" s="139" t="s">
        <v>270</v>
      </c>
      <c r="S126" s="139" t="s">
        <v>270</v>
      </c>
      <c r="T126" s="139" t="s">
        <v>270</v>
      </c>
      <c r="U126" s="143" t="s">
        <v>270</v>
      </c>
      <c r="V126" s="139"/>
      <c r="X126" s="134">
        <v>0</v>
      </c>
      <c r="Y126" s="165">
        <f>(X126*100)/10</f>
        <v>0</v>
      </c>
      <c r="Z126" s="134">
        <v>0</v>
      </c>
      <c r="AA126" s="166" t="e">
        <f t="shared" si="123"/>
        <v>#DIV/0!</v>
      </c>
      <c r="AB126" s="134">
        <v>0</v>
      </c>
      <c r="AC126" s="166">
        <f>(AB126*100)/10</f>
        <v>0</v>
      </c>
      <c r="AD126" s="134">
        <v>0</v>
      </c>
      <c r="AE126" s="166" t="e">
        <f t="shared" si="124"/>
        <v>#DIV/0!</v>
      </c>
      <c r="AF126" s="134">
        <v>5</v>
      </c>
      <c r="AG126" s="166">
        <f>(AF126*100)/10</f>
        <v>50</v>
      </c>
      <c r="AH126" s="134">
        <v>0</v>
      </c>
      <c r="AI126" s="166">
        <f>(AH126*100)/AF126</f>
        <v>0</v>
      </c>
      <c r="AJ126" s="134">
        <v>5</v>
      </c>
      <c r="AK126" s="166">
        <f>(AJ126*100)/10</f>
        <v>50</v>
      </c>
      <c r="AL126" s="134">
        <v>0</v>
      </c>
      <c r="AM126" s="166">
        <f>(AL126*100)/AJ126</f>
        <v>0</v>
      </c>
      <c r="AN126" s="134">
        <v>10</v>
      </c>
      <c r="AO126" s="166">
        <f>(Y126+AC126+AG126+AK126)</f>
        <v>100</v>
      </c>
      <c r="AP126" s="134">
        <v>0</v>
      </c>
      <c r="AQ126" s="166">
        <f>(AP126*100)/AN126</f>
        <v>0</v>
      </c>
      <c r="AS126" s="177" t="s">
        <v>270</v>
      </c>
      <c r="AT126" s="178" t="s">
        <v>270</v>
      </c>
      <c r="AU126" s="177" t="s">
        <v>270</v>
      </c>
      <c r="AV126" s="179" t="s">
        <v>270</v>
      </c>
      <c r="AX126" s="134"/>
      <c r="AY126" s="134"/>
      <c r="AZ126" s="134"/>
      <c r="BA126" s="134"/>
      <c r="BB126" s="134"/>
      <c r="BC126" s="134"/>
      <c r="BD126" s="134"/>
      <c r="BE126" s="134"/>
    </row>
    <row r="127" spans="1:57" s="145" customFormat="1" ht="45" x14ac:dyDescent="0.25">
      <c r="A127" s="187" t="s">
        <v>427</v>
      </c>
      <c r="B127" s="139" t="s">
        <v>270</v>
      </c>
      <c r="C127" s="139" t="s">
        <v>270</v>
      </c>
      <c r="D127" s="139" t="s">
        <v>270</v>
      </c>
      <c r="E127" s="139" t="s">
        <v>270</v>
      </c>
      <c r="F127" s="139" t="s">
        <v>270</v>
      </c>
      <c r="G127" s="139" t="s">
        <v>270</v>
      </c>
      <c r="H127" s="139" t="s">
        <v>270</v>
      </c>
      <c r="I127" s="139" t="s">
        <v>270</v>
      </c>
      <c r="J127" s="139" t="s">
        <v>270</v>
      </c>
      <c r="K127" s="139" t="s">
        <v>270</v>
      </c>
      <c r="L127" s="139" t="s">
        <v>270</v>
      </c>
      <c r="M127" s="139" t="s">
        <v>270</v>
      </c>
      <c r="N127" s="139" t="s">
        <v>270</v>
      </c>
      <c r="O127" s="139" t="s">
        <v>270</v>
      </c>
      <c r="P127" s="139" t="s">
        <v>270</v>
      </c>
      <c r="Q127" s="139" t="s">
        <v>270</v>
      </c>
      <c r="R127" s="139" t="s">
        <v>270</v>
      </c>
      <c r="S127" s="139" t="s">
        <v>270</v>
      </c>
      <c r="T127" s="139" t="s">
        <v>270</v>
      </c>
      <c r="U127" s="143" t="s">
        <v>270</v>
      </c>
      <c r="V127" s="139"/>
      <c r="X127" s="134">
        <v>3</v>
      </c>
      <c r="Y127" s="165">
        <f>(X127*100)/10</f>
        <v>30</v>
      </c>
      <c r="Z127" s="134">
        <v>1</v>
      </c>
      <c r="AA127" s="166">
        <f t="shared" si="123"/>
        <v>33.333333333333336</v>
      </c>
      <c r="AB127" s="134">
        <v>2</v>
      </c>
      <c r="AC127" s="166">
        <f>(AB127*100)/10</f>
        <v>20</v>
      </c>
      <c r="AD127" s="134">
        <v>3</v>
      </c>
      <c r="AE127" s="166">
        <f t="shared" si="124"/>
        <v>150</v>
      </c>
      <c r="AF127" s="134">
        <v>2</v>
      </c>
      <c r="AG127" s="166">
        <f>(AF127*100)/10</f>
        <v>20</v>
      </c>
      <c r="AH127" s="134">
        <v>0</v>
      </c>
      <c r="AI127" s="166">
        <f>(AH127*100)/AF127</f>
        <v>0</v>
      </c>
      <c r="AJ127" s="134">
        <v>3</v>
      </c>
      <c r="AK127" s="166">
        <f>(AJ127*100)/10</f>
        <v>30</v>
      </c>
      <c r="AL127" s="134">
        <v>1</v>
      </c>
      <c r="AM127" s="166">
        <f>(AL127*100)/AJ127</f>
        <v>33.333333333333336</v>
      </c>
      <c r="AN127" s="134">
        <v>10</v>
      </c>
      <c r="AO127" s="166">
        <f>(Y127+AC127+AG127+AK127)</f>
        <v>100</v>
      </c>
      <c r="AP127" s="134">
        <v>5</v>
      </c>
      <c r="AQ127" s="166">
        <f>(AP127*100)/AN127</f>
        <v>50</v>
      </c>
      <c r="AS127" s="177" t="s">
        <v>270</v>
      </c>
      <c r="AT127" s="178" t="s">
        <v>270</v>
      </c>
      <c r="AU127" s="177" t="s">
        <v>270</v>
      </c>
      <c r="AV127" s="179" t="s">
        <v>270</v>
      </c>
      <c r="AX127" s="134"/>
      <c r="AY127" s="134"/>
      <c r="AZ127" s="134"/>
      <c r="BA127" s="134"/>
      <c r="BB127" s="134"/>
      <c r="BC127" s="134"/>
      <c r="BD127" s="134"/>
      <c r="BE127" s="134"/>
    </row>
    <row r="128" spans="1:57" s="145" customFormat="1" x14ac:dyDescent="0.25">
      <c r="A128" s="188" t="s">
        <v>428</v>
      </c>
      <c r="B128" s="139"/>
      <c r="C128" s="139"/>
      <c r="D128" s="139"/>
      <c r="E128" s="139"/>
      <c r="F128" s="139"/>
      <c r="G128" s="139"/>
      <c r="H128" s="139"/>
      <c r="I128" s="139"/>
      <c r="J128" s="139"/>
      <c r="K128" s="139"/>
      <c r="L128" s="139"/>
      <c r="M128" s="139"/>
      <c r="N128" s="139"/>
      <c r="O128" s="139"/>
      <c r="P128" s="139"/>
      <c r="Q128" s="139"/>
      <c r="R128" s="139"/>
      <c r="S128" s="139"/>
      <c r="T128" s="139"/>
      <c r="U128" s="143"/>
      <c r="V128" s="139"/>
      <c r="AX128" s="134"/>
      <c r="AY128" s="134"/>
      <c r="AZ128" s="134"/>
      <c r="BA128" s="134"/>
      <c r="BB128" s="134"/>
      <c r="BC128" s="134"/>
      <c r="BD128" s="134"/>
      <c r="BE128" s="134"/>
    </row>
    <row r="129" spans="1:57" s="145" customFormat="1" x14ac:dyDescent="0.25">
      <c r="A129" s="154" t="s">
        <v>429</v>
      </c>
      <c r="B129" s="139" t="s">
        <v>270</v>
      </c>
      <c r="C129" s="139" t="s">
        <v>270</v>
      </c>
      <c r="D129" s="139" t="s">
        <v>270</v>
      </c>
      <c r="E129" s="139" t="s">
        <v>270</v>
      </c>
      <c r="F129" s="139" t="s">
        <v>270</v>
      </c>
      <c r="G129" s="139" t="s">
        <v>270</v>
      </c>
      <c r="H129" s="139" t="s">
        <v>270</v>
      </c>
      <c r="I129" s="139" t="s">
        <v>270</v>
      </c>
      <c r="J129" s="139" t="s">
        <v>270</v>
      </c>
      <c r="K129" s="139" t="s">
        <v>270</v>
      </c>
      <c r="L129" s="139" t="s">
        <v>270</v>
      </c>
      <c r="M129" s="139" t="s">
        <v>270</v>
      </c>
      <c r="N129" s="139" t="s">
        <v>270</v>
      </c>
      <c r="O129" s="139" t="s">
        <v>270</v>
      </c>
      <c r="P129" s="139" t="s">
        <v>270</v>
      </c>
      <c r="Q129" s="139" t="s">
        <v>270</v>
      </c>
      <c r="R129" s="139" t="s">
        <v>270</v>
      </c>
      <c r="S129" s="139" t="s">
        <v>270</v>
      </c>
      <c r="T129" s="139" t="s">
        <v>270</v>
      </c>
      <c r="U129" s="143" t="s">
        <v>270</v>
      </c>
      <c r="V129" s="139"/>
      <c r="X129" s="134">
        <v>575</v>
      </c>
      <c r="Y129" s="165">
        <f>(X129*100)/2300</f>
        <v>25</v>
      </c>
      <c r="Z129" s="134">
        <v>528</v>
      </c>
      <c r="AA129" s="166">
        <f>(Z129*100)/X129</f>
        <v>91.826086956521735</v>
      </c>
      <c r="AB129" s="134">
        <v>575</v>
      </c>
      <c r="AC129" s="166">
        <f>(AB129*100)/2300</f>
        <v>25</v>
      </c>
      <c r="AD129" s="134">
        <v>763</v>
      </c>
      <c r="AE129" s="166">
        <f t="shared" ref="AE129:AE133" si="130">(AD129*100)/AB129</f>
        <v>132.69565217391303</v>
      </c>
      <c r="AF129" s="134">
        <v>575</v>
      </c>
      <c r="AG129" s="166">
        <f>(AF129*100)/2300</f>
        <v>25</v>
      </c>
      <c r="AH129" s="134">
        <v>1670</v>
      </c>
      <c r="AI129" s="166">
        <f>(AH129*100)/AF129</f>
        <v>290.43478260869563</v>
      </c>
      <c r="AJ129" s="134">
        <v>575</v>
      </c>
      <c r="AK129" s="166">
        <f>(AJ129*100)/2300</f>
        <v>25</v>
      </c>
      <c r="AL129" s="134">
        <v>1930</v>
      </c>
      <c r="AM129" s="166">
        <f>(AL129*100)/AJ129</f>
        <v>335.6521739130435</v>
      </c>
      <c r="AN129" s="134">
        <v>2300</v>
      </c>
      <c r="AO129" s="166">
        <f>(Y129+AC129+AG129+AK129)</f>
        <v>100</v>
      </c>
      <c r="AP129" s="134">
        <v>4891</v>
      </c>
      <c r="AQ129" s="166">
        <f>(AP129*100)/AN129</f>
        <v>212.65217391304347</v>
      </c>
      <c r="AS129" s="145" t="s">
        <v>270</v>
      </c>
      <c r="AT129" s="145" t="s">
        <v>270</v>
      </c>
      <c r="AU129" s="145" t="s">
        <v>270</v>
      </c>
      <c r="AV129" s="145" t="s">
        <v>270</v>
      </c>
      <c r="AX129" s="134"/>
      <c r="AY129" s="134"/>
      <c r="AZ129" s="134"/>
      <c r="BA129" s="134"/>
      <c r="BB129" s="134"/>
      <c r="BC129" s="134"/>
      <c r="BD129" s="134"/>
      <c r="BE129" s="134"/>
    </row>
    <row r="130" spans="1:57" s="145" customFormat="1" x14ac:dyDescent="0.25">
      <c r="A130" s="187" t="s">
        <v>430</v>
      </c>
      <c r="B130" s="139" t="s">
        <v>270</v>
      </c>
      <c r="C130" s="139" t="s">
        <v>270</v>
      </c>
      <c r="D130" s="139" t="s">
        <v>270</v>
      </c>
      <c r="E130" s="139" t="s">
        <v>270</v>
      </c>
      <c r="F130" s="139" t="s">
        <v>270</v>
      </c>
      <c r="G130" s="139" t="s">
        <v>270</v>
      </c>
      <c r="H130" s="139" t="s">
        <v>270</v>
      </c>
      <c r="I130" s="139" t="s">
        <v>270</v>
      </c>
      <c r="J130" s="139" t="s">
        <v>270</v>
      </c>
      <c r="K130" s="139" t="s">
        <v>270</v>
      </c>
      <c r="L130" s="139" t="s">
        <v>270</v>
      </c>
      <c r="M130" s="139" t="s">
        <v>270</v>
      </c>
      <c r="N130" s="139" t="s">
        <v>270</v>
      </c>
      <c r="O130" s="139" t="s">
        <v>270</v>
      </c>
      <c r="P130" s="139" t="s">
        <v>270</v>
      </c>
      <c r="Q130" s="139" t="s">
        <v>270</v>
      </c>
      <c r="R130" s="139" t="s">
        <v>270</v>
      </c>
      <c r="S130" s="139" t="s">
        <v>270</v>
      </c>
      <c r="T130" s="139" t="s">
        <v>270</v>
      </c>
      <c r="U130" s="143" t="s">
        <v>270</v>
      </c>
      <c r="V130" s="139"/>
      <c r="X130" s="134">
        <v>120</v>
      </c>
      <c r="Y130" s="165">
        <f>(X130*100)/480</f>
        <v>25</v>
      </c>
      <c r="Z130" s="134">
        <v>128</v>
      </c>
      <c r="AA130" s="166">
        <f t="shared" ref="AA130:AA133" si="131">(Z130*100)/X130</f>
        <v>106.66666666666667</v>
      </c>
      <c r="AB130" s="134">
        <v>120</v>
      </c>
      <c r="AC130" s="166">
        <f>(AB130*100)/480</f>
        <v>25</v>
      </c>
      <c r="AD130" s="134">
        <v>31</v>
      </c>
      <c r="AE130" s="166">
        <f t="shared" si="130"/>
        <v>25.833333333333332</v>
      </c>
      <c r="AF130" s="134">
        <v>120</v>
      </c>
      <c r="AG130" s="166">
        <f>(AF130*100)/480</f>
        <v>25</v>
      </c>
      <c r="AH130" s="134">
        <v>76</v>
      </c>
      <c r="AI130" s="166">
        <f t="shared" ref="AI130:AI133" si="132">(AH130*100)/AF130</f>
        <v>63.333333333333336</v>
      </c>
      <c r="AJ130" s="134">
        <v>120</v>
      </c>
      <c r="AK130" s="166">
        <f>(AJ130*100)/480</f>
        <v>25</v>
      </c>
      <c r="AL130" s="134">
        <v>31</v>
      </c>
      <c r="AM130" s="166">
        <f t="shared" ref="AM130:AM133" si="133">(AL130*100)/AJ130</f>
        <v>25.833333333333332</v>
      </c>
      <c r="AN130" s="134">
        <v>480</v>
      </c>
      <c r="AO130" s="166">
        <f t="shared" ref="AO130:AO133" si="134">(Y130+AC130+AG130+AK130)</f>
        <v>100</v>
      </c>
      <c r="AP130" s="134">
        <v>266</v>
      </c>
      <c r="AQ130" s="166">
        <f t="shared" ref="AQ130:AQ133" si="135">(AP130*100)/AN130</f>
        <v>55.416666666666664</v>
      </c>
      <c r="AS130" s="145" t="s">
        <v>270</v>
      </c>
      <c r="AT130" s="145" t="s">
        <v>270</v>
      </c>
      <c r="AU130" s="145" t="s">
        <v>270</v>
      </c>
      <c r="AV130" s="145" t="s">
        <v>270</v>
      </c>
      <c r="AX130" s="134"/>
      <c r="AY130" s="134"/>
      <c r="AZ130" s="134"/>
      <c r="BA130" s="134"/>
      <c r="BB130" s="134"/>
      <c r="BC130" s="134"/>
      <c r="BD130" s="134"/>
      <c r="BE130" s="134"/>
    </row>
    <row r="131" spans="1:57" s="145" customFormat="1" ht="45" x14ac:dyDescent="0.25">
      <c r="A131" s="187" t="s">
        <v>431</v>
      </c>
      <c r="B131" s="139" t="s">
        <v>270</v>
      </c>
      <c r="C131" s="139" t="s">
        <v>270</v>
      </c>
      <c r="D131" s="139" t="s">
        <v>270</v>
      </c>
      <c r="E131" s="139" t="s">
        <v>270</v>
      </c>
      <c r="F131" s="139" t="s">
        <v>270</v>
      </c>
      <c r="G131" s="139" t="s">
        <v>270</v>
      </c>
      <c r="H131" s="139" t="s">
        <v>270</v>
      </c>
      <c r="I131" s="139" t="s">
        <v>270</v>
      </c>
      <c r="J131" s="139" t="s">
        <v>270</v>
      </c>
      <c r="K131" s="139" t="s">
        <v>270</v>
      </c>
      <c r="L131" s="139" t="s">
        <v>270</v>
      </c>
      <c r="M131" s="139" t="s">
        <v>270</v>
      </c>
      <c r="N131" s="139" t="s">
        <v>270</v>
      </c>
      <c r="O131" s="139" t="s">
        <v>270</v>
      </c>
      <c r="P131" s="139" t="s">
        <v>270</v>
      </c>
      <c r="Q131" s="139" t="s">
        <v>270</v>
      </c>
      <c r="R131" s="139" t="s">
        <v>270</v>
      </c>
      <c r="S131" s="139" t="s">
        <v>270</v>
      </c>
      <c r="T131" s="139" t="s">
        <v>270</v>
      </c>
      <c r="U131" s="143" t="s">
        <v>270</v>
      </c>
      <c r="V131" s="139"/>
      <c r="X131" s="134">
        <v>2200</v>
      </c>
      <c r="Y131" s="165">
        <f>(X131*100)/8800</f>
        <v>25</v>
      </c>
      <c r="Z131" s="134">
        <v>1908</v>
      </c>
      <c r="AA131" s="166">
        <f t="shared" si="131"/>
        <v>86.727272727272734</v>
      </c>
      <c r="AB131" s="134">
        <v>2200</v>
      </c>
      <c r="AC131" s="166">
        <f>(AB131*100)/8800</f>
        <v>25</v>
      </c>
      <c r="AD131" s="134">
        <v>1118</v>
      </c>
      <c r="AE131" s="166">
        <f t="shared" si="130"/>
        <v>50.81818181818182</v>
      </c>
      <c r="AF131" s="134">
        <v>2200</v>
      </c>
      <c r="AG131" s="166">
        <f>(AF131*100)/8800</f>
        <v>25</v>
      </c>
      <c r="AH131" s="134">
        <v>715</v>
      </c>
      <c r="AI131" s="166">
        <f t="shared" si="132"/>
        <v>32.5</v>
      </c>
      <c r="AJ131" s="134">
        <v>2200</v>
      </c>
      <c r="AK131" s="166">
        <f>(AJ131*100)/8800</f>
        <v>25</v>
      </c>
      <c r="AL131" s="134">
        <v>535</v>
      </c>
      <c r="AM131" s="166">
        <f t="shared" si="133"/>
        <v>24.318181818181817</v>
      </c>
      <c r="AN131" s="134">
        <v>8800</v>
      </c>
      <c r="AO131" s="166">
        <f t="shared" si="134"/>
        <v>100</v>
      </c>
      <c r="AP131" s="134">
        <v>4276</v>
      </c>
      <c r="AQ131" s="166">
        <f t="shared" si="135"/>
        <v>48.590909090909093</v>
      </c>
      <c r="AS131" s="145" t="s">
        <v>270</v>
      </c>
      <c r="AT131" s="145" t="s">
        <v>270</v>
      </c>
      <c r="AU131" s="145" t="s">
        <v>270</v>
      </c>
      <c r="AV131" s="145" t="s">
        <v>270</v>
      </c>
      <c r="AX131" s="134"/>
      <c r="AY131" s="134"/>
      <c r="AZ131" s="134"/>
      <c r="BA131" s="134"/>
      <c r="BB131" s="134"/>
      <c r="BC131" s="134"/>
      <c r="BD131" s="134"/>
      <c r="BE131" s="134"/>
    </row>
    <row r="132" spans="1:57" s="145" customFormat="1" ht="30" x14ac:dyDescent="0.25">
      <c r="A132" s="187" t="s">
        <v>432</v>
      </c>
      <c r="B132" s="139" t="s">
        <v>270</v>
      </c>
      <c r="C132" s="139" t="s">
        <v>270</v>
      </c>
      <c r="D132" s="139" t="s">
        <v>270</v>
      </c>
      <c r="E132" s="139" t="s">
        <v>270</v>
      </c>
      <c r="F132" s="139" t="s">
        <v>270</v>
      </c>
      <c r="G132" s="139" t="s">
        <v>270</v>
      </c>
      <c r="H132" s="139" t="s">
        <v>270</v>
      </c>
      <c r="I132" s="139" t="s">
        <v>270</v>
      </c>
      <c r="J132" s="139" t="s">
        <v>270</v>
      </c>
      <c r="K132" s="139" t="s">
        <v>270</v>
      </c>
      <c r="L132" s="139" t="s">
        <v>270</v>
      </c>
      <c r="M132" s="139" t="s">
        <v>270</v>
      </c>
      <c r="N132" s="139" t="s">
        <v>270</v>
      </c>
      <c r="O132" s="139" t="s">
        <v>270</v>
      </c>
      <c r="P132" s="139" t="s">
        <v>270</v>
      </c>
      <c r="Q132" s="139" t="s">
        <v>270</v>
      </c>
      <c r="R132" s="139" t="s">
        <v>270</v>
      </c>
      <c r="S132" s="139" t="s">
        <v>270</v>
      </c>
      <c r="T132" s="139" t="s">
        <v>270</v>
      </c>
      <c r="U132" s="143" t="s">
        <v>270</v>
      </c>
      <c r="V132" s="139"/>
      <c r="X132" s="134">
        <v>30</v>
      </c>
      <c r="Y132" s="165">
        <f>(X132*100)/80</f>
        <v>37.5</v>
      </c>
      <c r="Z132" s="134">
        <v>48</v>
      </c>
      <c r="AA132" s="166">
        <f t="shared" si="131"/>
        <v>160</v>
      </c>
      <c r="AB132" s="134">
        <v>20</v>
      </c>
      <c r="AC132" s="166">
        <f>(AB132*100)/80</f>
        <v>25</v>
      </c>
      <c r="AD132" s="134">
        <v>152</v>
      </c>
      <c r="AE132" s="166">
        <f t="shared" si="130"/>
        <v>760</v>
      </c>
      <c r="AF132" s="134">
        <v>20</v>
      </c>
      <c r="AG132" s="166">
        <f>(AF132*100)/80</f>
        <v>25</v>
      </c>
      <c r="AH132" s="134">
        <v>181</v>
      </c>
      <c r="AI132" s="166">
        <f t="shared" si="132"/>
        <v>905</v>
      </c>
      <c r="AJ132" s="134">
        <v>10</v>
      </c>
      <c r="AK132" s="166">
        <f>(AJ132*100)/80</f>
        <v>12.5</v>
      </c>
      <c r="AL132" s="134">
        <v>182</v>
      </c>
      <c r="AM132" s="166">
        <f t="shared" si="133"/>
        <v>1820</v>
      </c>
      <c r="AN132" s="134">
        <v>80</v>
      </c>
      <c r="AO132" s="166">
        <f t="shared" si="134"/>
        <v>100</v>
      </c>
      <c r="AP132" s="134">
        <v>563</v>
      </c>
      <c r="AQ132" s="166">
        <f t="shared" si="135"/>
        <v>703.75</v>
      </c>
      <c r="AS132" s="145" t="s">
        <v>270</v>
      </c>
      <c r="AT132" s="145" t="s">
        <v>270</v>
      </c>
      <c r="AU132" s="145" t="s">
        <v>270</v>
      </c>
      <c r="AV132" s="145" t="s">
        <v>270</v>
      </c>
      <c r="AX132" s="134"/>
      <c r="AY132" s="134"/>
      <c r="AZ132" s="134"/>
      <c r="BA132" s="134"/>
      <c r="BB132" s="134"/>
      <c r="BC132" s="134"/>
      <c r="BD132" s="134"/>
      <c r="BE132" s="134"/>
    </row>
    <row r="133" spans="1:57" s="145" customFormat="1" x14ac:dyDescent="0.25">
      <c r="A133" s="187" t="s">
        <v>433</v>
      </c>
      <c r="B133" s="139" t="s">
        <v>270</v>
      </c>
      <c r="C133" s="139" t="s">
        <v>270</v>
      </c>
      <c r="D133" s="139" t="s">
        <v>270</v>
      </c>
      <c r="E133" s="139" t="s">
        <v>270</v>
      </c>
      <c r="F133" s="139" t="s">
        <v>270</v>
      </c>
      <c r="G133" s="139" t="s">
        <v>270</v>
      </c>
      <c r="H133" s="139" t="s">
        <v>270</v>
      </c>
      <c r="I133" s="139" t="s">
        <v>270</v>
      </c>
      <c r="J133" s="139" t="s">
        <v>270</v>
      </c>
      <c r="K133" s="139" t="s">
        <v>270</v>
      </c>
      <c r="L133" s="139" t="s">
        <v>270</v>
      </c>
      <c r="M133" s="139" t="s">
        <v>270</v>
      </c>
      <c r="N133" s="139" t="s">
        <v>270</v>
      </c>
      <c r="O133" s="139" t="s">
        <v>270</v>
      </c>
      <c r="P133" s="139" t="s">
        <v>270</v>
      </c>
      <c r="Q133" s="139" t="s">
        <v>270</v>
      </c>
      <c r="R133" s="139" t="s">
        <v>270</v>
      </c>
      <c r="S133" s="139" t="s">
        <v>270</v>
      </c>
      <c r="T133" s="139" t="s">
        <v>270</v>
      </c>
      <c r="U133" s="143" t="s">
        <v>270</v>
      </c>
      <c r="V133" s="139"/>
      <c r="X133" s="134">
        <v>7</v>
      </c>
      <c r="Y133" s="165">
        <f>(X133*100)/15</f>
        <v>46.666666666666664</v>
      </c>
      <c r="Z133" s="134">
        <v>7</v>
      </c>
      <c r="AA133" s="166">
        <f t="shared" si="131"/>
        <v>100</v>
      </c>
      <c r="AB133" s="134">
        <v>2</v>
      </c>
      <c r="AC133" s="166">
        <f>(AB133*100)/15</f>
        <v>13.333333333333334</v>
      </c>
      <c r="AD133" s="134">
        <v>5</v>
      </c>
      <c r="AE133" s="166">
        <f t="shared" si="130"/>
        <v>250</v>
      </c>
      <c r="AF133" s="134">
        <v>3</v>
      </c>
      <c r="AG133" s="166">
        <f>(AF133*100)/15</f>
        <v>20</v>
      </c>
      <c r="AH133" s="134">
        <v>63</v>
      </c>
      <c r="AI133" s="166">
        <f t="shared" si="132"/>
        <v>2100</v>
      </c>
      <c r="AJ133" s="134">
        <v>3</v>
      </c>
      <c r="AK133" s="166">
        <f>(AJ133*100)/15</f>
        <v>20</v>
      </c>
      <c r="AL133" s="134">
        <v>10</v>
      </c>
      <c r="AM133" s="166">
        <f t="shared" si="133"/>
        <v>333.33333333333331</v>
      </c>
      <c r="AN133" s="134">
        <v>15</v>
      </c>
      <c r="AO133" s="166">
        <f t="shared" si="134"/>
        <v>100</v>
      </c>
      <c r="AP133" s="134">
        <v>85</v>
      </c>
      <c r="AQ133" s="166">
        <f t="shared" si="135"/>
        <v>566.66666666666663</v>
      </c>
      <c r="AS133" s="145" t="s">
        <v>270</v>
      </c>
      <c r="AT133" s="145" t="s">
        <v>270</v>
      </c>
      <c r="AU133" s="145" t="s">
        <v>270</v>
      </c>
      <c r="AV133" s="145" t="s">
        <v>270</v>
      </c>
      <c r="AX133" s="134"/>
      <c r="AY133" s="134"/>
      <c r="AZ133" s="134"/>
      <c r="BA133" s="134"/>
      <c r="BB133" s="134"/>
      <c r="BC133" s="134"/>
      <c r="BD133" s="134"/>
      <c r="BE133" s="134"/>
    </row>
    <row r="134" spans="1:57" s="145" customFormat="1" ht="45" x14ac:dyDescent="0.25">
      <c r="A134" s="154" t="s">
        <v>434</v>
      </c>
      <c r="B134" s="139"/>
      <c r="C134" s="139"/>
      <c r="D134" s="139"/>
      <c r="E134" s="139"/>
      <c r="F134" s="139"/>
      <c r="G134" s="139"/>
      <c r="H134" s="139"/>
      <c r="I134" s="139"/>
      <c r="J134" s="139"/>
      <c r="K134" s="139"/>
      <c r="L134" s="139"/>
      <c r="M134" s="139"/>
      <c r="N134" s="139"/>
      <c r="O134" s="139"/>
      <c r="P134" s="139"/>
      <c r="Q134" s="139"/>
      <c r="R134" s="139"/>
      <c r="S134" s="139"/>
      <c r="T134" s="139"/>
      <c r="U134" s="139"/>
      <c r="V134" s="139"/>
      <c r="AX134" s="134"/>
      <c r="AY134" s="134"/>
      <c r="AZ134" s="134"/>
      <c r="BA134" s="134"/>
      <c r="BB134" s="134"/>
      <c r="BC134" s="134"/>
      <c r="BD134" s="134"/>
      <c r="BE134" s="134"/>
    </row>
    <row r="135" spans="1:57" s="145" customFormat="1" ht="30" x14ac:dyDescent="0.25">
      <c r="A135" s="162" t="s">
        <v>435</v>
      </c>
      <c r="B135" s="139"/>
      <c r="C135" s="139"/>
      <c r="D135" s="139"/>
      <c r="E135" s="139"/>
      <c r="F135" s="139"/>
      <c r="G135" s="139"/>
      <c r="H135" s="139"/>
      <c r="I135" s="139"/>
      <c r="J135" s="139"/>
      <c r="K135" s="139"/>
      <c r="L135" s="139"/>
      <c r="M135" s="139"/>
      <c r="N135" s="139"/>
      <c r="O135" s="139"/>
      <c r="P135" s="139"/>
      <c r="Q135" s="139"/>
      <c r="R135" s="139"/>
      <c r="S135" s="139"/>
      <c r="T135" s="139"/>
      <c r="U135" s="139"/>
      <c r="V135" s="139"/>
      <c r="AX135" s="134"/>
      <c r="AY135" s="134"/>
      <c r="AZ135" s="134"/>
      <c r="BA135" s="134"/>
      <c r="BB135" s="134"/>
      <c r="BC135" s="134"/>
      <c r="BD135" s="134"/>
      <c r="BE135" s="134"/>
    </row>
    <row r="136" spans="1:57" s="145" customFormat="1" ht="30" x14ac:dyDescent="0.25">
      <c r="A136" s="156" t="s">
        <v>436</v>
      </c>
      <c r="B136" s="139">
        <v>0</v>
      </c>
      <c r="C136" s="139">
        <v>0</v>
      </c>
      <c r="D136" s="139">
        <v>0</v>
      </c>
      <c r="E136" s="139">
        <v>0</v>
      </c>
      <c r="F136" s="139">
        <v>0</v>
      </c>
      <c r="G136" s="139">
        <v>0</v>
      </c>
      <c r="H136" s="139">
        <v>0</v>
      </c>
      <c r="I136" s="139">
        <v>0</v>
      </c>
      <c r="J136" s="139">
        <v>150</v>
      </c>
      <c r="K136" s="139">
        <v>100</v>
      </c>
      <c r="L136" s="139">
        <v>200</v>
      </c>
      <c r="M136" s="139">
        <v>133.33000000000001</v>
      </c>
      <c r="N136" s="139">
        <v>0</v>
      </c>
      <c r="O136" s="139">
        <v>0</v>
      </c>
      <c r="P136" s="139">
        <v>0</v>
      </c>
      <c r="Q136" s="139">
        <v>0</v>
      </c>
      <c r="R136" s="139">
        <f t="shared" ref="R136:U143" si="136">B136+F136+J136+N136</f>
        <v>150</v>
      </c>
      <c r="S136" s="139">
        <f t="shared" si="136"/>
        <v>100</v>
      </c>
      <c r="T136" s="139">
        <f t="shared" si="136"/>
        <v>200</v>
      </c>
      <c r="U136" s="143">
        <f t="shared" si="136"/>
        <v>133.33000000000001</v>
      </c>
      <c r="V136" s="139"/>
      <c r="X136" s="134">
        <v>0</v>
      </c>
      <c r="Y136" s="165">
        <f>(X136*100)/1</f>
        <v>0</v>
      </c>
      <c r="Z136" s="134">
        <v>0</v>
      </c>
      <c r="AA136" s="166" t="e">
        <f t="shared" ref="AA136" si="137">(Z136*100)/X136</f>
        <v>#DIV/0!</v>
      </c>
      <c r="AB136" s="134">
        <v>0</v>
      </c>
      <c r="AC136" s="166">
        <f>(AB136*100)/4</f>
        <v>0</v>
      </c>
      <c r="AD136" s="134">
        <v>0</v>
      </c>
      <c r="AE136" s="166" t="e">
        <f t="shared" ref="AE136:AE138" si="138">(AD136*100)/AB136</f>
        <v>#DIV/0!</v>
      </c>
      <c r="AF136" s="134">
        <v>1</v>
      </c>
      <c r="AG136" s="166">
        <f>(AF136*100)/1</f>
        <v>100</v>
      </c>
      <c r="AH136" s="134">
        <v>1</v>
      </c>
      <c r="AI136" s="166">
        <f t="shared" ref="AI136" si="139">(AH136*100)/AF136</f>
        <v>100</v>
      </c>
      <c r="AJ136" s="134">
        <v>0</v>
      </c>
      <c r="AK136" s="166">
        <f>(AJ136*100)/1</f>
        <v>0</v>
      </c>
      <c r="AL136" s="134">
        <v>0</v>
      </c>
      <c r="AM136" s="134" t="e">
        <f t="shared" ref="AM136" si="140">(AL136*100)/AJ136</f>
        <v>#DIV/0!</v>
      </c>
      <c r="AN136" s="134">
        <v>1</v>
      </c>
      <c r="AO136" s="166">
        <f t="shared" ref="AO136" si="141">(Y136+AC136+AG136+AK136)</f>
        <v>100</v>
      </c>
      <c r="AP136" s="134">
        <v>1</v>
      </c>
      <c r="AQ136" s="166">
        <f t="shared" ref="AQ136" si="142">(AP136*100)/AN136</f>
        <v>100</v>
      </c>
      <c r="AS136" s="167">
        <v>0</v>
      </c>
      <c r="AT136" s="168">
        <f>(AS136*100)/1</f>
        <v>0</v>
      </c>
      <c r="AU136" s="167">
        <v>0</v>
      </c>
      <c r="AV136" s="169" t="e">
        <f>(AU136*100)/AS136</f>
        <v>#DIV/0!</v>
      </c>
      <c r="AX136" s="134"/>
      <c r="AY136" s="134"/>
      <c r="AZ136" s="134"/>
      <c r="BA136" s="134"/>
      <c r="BB136" s="134"/>
      <c r="BC136" s="134"/>
      <c r="BD136" s="134"/>
      <c r="BE136" s="134"/>
    </row>
    <row r="137" spans="1:57" s="145" customFormat="1" ht="30" x14ac:dyDescent="0.25">
      <c r="A137" s="156" t="s">
        <v>437</v>
      </c>
      <c r="B137" s="139">
        <v>10</v>
      </c>
      <c r="C137" s="139">
        <v>100</v>
      </c>
      <c r="D137" s="139">
        <v>10</v>
      </c>
      <c r="E137" s="139">
        <v>100</v>
      </c>
      <c r="F137" s="139">
        <v>10</v>
      </c>
      <c r="G137" s="139">
        <v>100</v>
      </c>
      <c r="H137" s="139">
        <v>10</v>
      </c>
      <c r="I137" s="139">
        <v>100</v>
      </c>
      <c r="J137" s="139">
        <v>10</v>
      </c>
      <c r="K137" s="139">
        <v>100</v>
      </c>
      <c r="L137" s="139">
        <v>10</v>
      </c>
      <c r="M137" s="139">
        <v>100</v>
      </c>
      <c r="N137" s="139">
        <v>10</v>
      </c>
      <c r="O137" s="139">
        <v>100</v>
      </c>
      <c r="P137" s="139">
        <v>10</v>
      </c>
      <c r="Q137" s="139">
        <v>100</v>
      </c>
      <c r="R137" s="139">
        <f t="shared" si="136"/>
        <v>40</v>
      </c>
      <c r="S137" s="139">
        <f t="shared" si="136"/>
        <v>400</v>
      </c>
      <c r="T137" s="139">
        <f t="shared" si="136"/>
        <v>40</v>
      </c>
      <c r="U137" s="143">
        <v>100</v>
      </c>
      <c r="V137" s="139"/>
      <c r="X137" s="134">
        <v>20</v>
      </c>
      <c r="Y137" s="165">
        <f>(X137*100)/40</f>
        <v>50</v>
      </c>
      <c r="Z137" s="134">
        <v>20</v>
      </c>
      <c r="AA137" s="166">
        <f>(Z137*100)/X137</f>
        <v>100</v>
      </c>
      <c r="AB137" s="134">
        <v>0</v>
      </c>
      <c r="AC137" s="166">
        <f>(AB137*100)/40</f>
        <v>0</v>
      </c>
      <c r="AD137" s="134">
        <v>0</v>
      </c>
      <c r="AE137" s="166" t="e">
        <f t="shared" si="138"/>
        <v>#DIV/0!</v>
      </c>
      <c r="AF137" s="134">
        <v>20</v>
      </c>
      <c r="AG137" s="166">
        <f>(AF137*100)/40</f>
        <v>50</v>
      </c>
      <c r="AH137" s="134">
        <v>12</v>
      </c>
      <c r="AI137" s="166">
        <f>(AH137*100)/AF137</f>
        <v>60</v>
      </c>
      <c r="AJ137" s="134">
        <v>0</v>
      </c>
      <c r="AK137" s="166">
        <f>(AJ137*100)/40</f>
        <v>0</v>
      </c>
      <c r="AL137" s="134">
        <v>0</v>
      </c>
      <c r="AM137" s="134" t="e">
        <f>(AL137*100)/AJ137</f>
        <v>#DIV/0!</v>
      </c>
      <c r="AN137" s="134">
        <v>40</v>
      </c>
      <c r="AO137" s="166">
        <f>(Y137+AC137+AG137+AK137)</f>
        <v>100</v>
      </c>
      <c r="AP137" s="134">
        <v>32</v>
      </c>
      <c r="AQ137" s="166">
        <f>(AP137*100)/AN137</f>
        <v>80</v>
      </c>
      <c r="AS137" s="167">
        <v>23</v>
      </c>
      <c r="AT137" s="168">
        <f>(AS137*100)/46</f>
        <v>50</v>
      </c>
      <c r="AU137" s="167">
        <v>22</v>
      </c>
      <c r="AV137" s="169">
        <f>(AU137*100)/AS137</f>
        <v>95.652173913043484</v>
      </c>
      <c r="AX137" s="134"/>
      <c r="AY137" s="134"/>
      <c r="AZ137" s="134"/>
      <c r="BA137" s="134"/>
      <c r="BB137" s="134"/>
      <c r="BC137" s="134"/>
      <c r="BD137" s="134"/>
      <c r="BE137" s="134"/>
    </row>
    <row r="138" spans="1:57" s="145" customFormat="1" x14ac:dyDescent="0.25">
      <c r="A138" s="156" t="s">
        <v>438</v>
      </c>
      <c r="B138" s="139">
        <v>8</v>
      </c>
      <c r="C138" s="139">
        <v>100</v>
      </c>
      <c r="D138" s="139">
        <v>8</v>
      </c>
      <c r="E138" s="139">
        <v>100</v>
      </c>
      <c r="F138" s="139">
        <v>8</v>
      </c>
      <c r="G138" s="139">
        <v>100</v>
      </c>
      <c r="H138" s="139">
        <v>8</v>
      </c>
      <c r="I138" s="139">
        <v>100</v>
      </c>
      <c r="J138" s="139">
        <v>8</v>
      </c>
      <c r="K138" s="139">
        <v>100</v>
      </c>
      <c r="L138" s="139">
        <v>8</v>
      </c>
      <c r="M138" s="139">
        <v>100</v>
      </c>
      <c r="N138" s="139">
        <v>8</v>
      </c>
      <c r="O138" s="139">
        <v>100</v>
      </c>
      <c r="P138" s="139">
        <v>8</v>
      </c>
      <c r="Q138" s="139">
        <v>100</v>
      </c>
      <c r="R138" s="139">
        <f t="shared" si="136"/>
        <v>32</v>
      </c>
      <c r="S138" s="139">
        <f t="shared" si="136"/>
        <v>400</v>
      </c>
      <c r="T138" s="139">
        <f t="shared" si="136"/>
        <v>32</v>
      </c>
      <c r="U138" s="143">
        <f t="shared" si="136"/>
        <v>400</v>
      </c>
      <c r="V138" s="139"/>
      <c r="X138" s="134">
        <v>4</v>
      </c>
      <c r="Y138" s="165">
        <f>(X138*100)/8</f>
        <v>50</v>
      </c>
      <c r="Z138" s="134">
        <v>4</v>
      </c>
      <c r="AA138" s="166">
        <f t="shared" ref="AA138" si="143">(Z138*100)/X138</f>
        <v>100</v>
      </c>
      <c r="AB138" s="134">
        <v>0</v>
      </c>
      <c r="AC138" s="166">
        <f>(AB138*100)/8</f>
        <v>0</v>
      </c>
      <c r="AD138" s="134">
        <v>0</v>
      </c>
      <c r="AE138" s="166" t="e">
        <f t="shared" si="138"/>
        <v>#DIV/0!</v>
      </c>
      <c r="AF138" s="134">
        <v>4</v>
      </c>
      <c r="AG138" s="166">
        <f>(AF138*100)/8</f>
        <v>50</v>
      </c>
      <c r="AH138" s="134">
        <v>11</v>
      </c>
      <c r="AI138" s="166">
        <f t="shared" ref="AI138" si="144">(AH138*100)/AF138</f>
        <v>275</v>
      </c>
      <c r="AJ138" s="134">
        <v>0</v>
      </c>
      <c r="AK138" s="166">
        <f>(AJ138*100)/8</f>
        <v>0</v>
      </c>
      <c r="AL138" s="134">
        <v>0</v>
      </c>
      <c r="AM138" s="134" t="e">
        <f t="shared" ref="AM138" si="145">(AL138*100)/AJ138</f>
        <v>#DIV/0!</v>
      </c>
      <c r="AN138" s="134">
        <v>8</v>
      </c>
      <c r="AO138" s="166">
        <f t="shared" ref="AO138" si="146">(Y138+AC138+AG138+AK138)</f>
        <v>100</v>
      </c>
      <c r="AP138" s="134">
        <v>15</v>
      </c>
      <c r="AQ138" s="166">
        <f t="shared" ref="AQ138" si="147">(AP138*100)/AN138</f>
        <v>187.5</v>
      </c>
      <c r="AS138" s="167">
        <v>4</v>
      </c>
      <c r="AT138" s="168">
        <f>(AS138*100)/8</f>
        <v>50</v>
      </c>
      <c r="AU138" s="167">
        <v>9</v>
      </c>
      <c r="AV138" s="169">
        <f>(AU138*100)/AS138</f>
        <v>225</v>
      </c>
      <c r="AX138" s="134"/>
      <c r="AY138" s="134"/>
      <c r="AZ138" s="134"/>
      <c r="BA138" s="134"/>
      <c r="BB138" s="134"/>
      <c r="BC138" s="134"/>
      <c r="BD138" s="134"/>
      <c r="BE138" s="134"/>
    </row>
    <row r="139" spans="1:57" s="145" customFormat="1" ht="30" x14ac:dyDescent="0.25">
      <c r="A139" s="156" t="s">
        <v>439</v>
      </c>
      <c r="B139" s="139">
        <v>0</v>
      </c>
      <c r="C139" s="139">
        <v>0</v>
      </c>
      <c r="D139" s="139">
        <v>0</v>
      </c>
      <c r="E139" s="139">
        <v>0</v>
      </c>
      <c r="F139" s="139">
        <v>0</v>
      </c>
      <c r="G139" s="139">
        <v>0</v>
      </c>
      <c r="H139" s="139">
        <v>0</v>
      </c>
      <c r="I139" s="139">
        <v>0</v>
      </c>
      <c r="J139" s="139">
        <v>1</v>
      </c>
      <c r="K139" s="139">
        <v>100</v>
      </c>
      <c r="L139" s="139">
        <v>1</v>
      </c>
      <c r="M139" s="139">
        <v>100</v>
      </c>
      <c r="N139" s="139">
        <v>0</v>
      </c>
      <c r="O139" s="139">
        <v>0</v>
      </c>
      <c r="P139" s="139">
        <v>0</v>
      </c>
      <c r="Q139" s="139">
        <v>0</v>
      </c>
      <c r="R139" s="139">
        <f t="shared" si="136"/>
        <v>1</v>
      </c>
      <c r="S139" s="139">
        <f t="shared" si="136"/>
        <v>100</v>
      </c>
      <c r="T139" s="139">
        <f t="shared" si="136"/>
        <v>1</v>
      </c>
      <c r="U139" s="143">
        <f t="shared" si="136"/>
        <v>100</v>
      </c>
      <c r="V139" s="139"/>
      <c r="X139" s="134">
        <v>0</v>
      </c>
      <c r="Y139" s="165">
        <f>(X139*100)/1</f>
        <v>0</v>
      </c>
      <c r="Z139" s="134">
        <v>0</v>
      </c>
      <c r="AA139" s="166" t="e">
        <f>(Z139*100)/X139</f>
        <v>#DIV/0!</v>
      </c>
      <c r="AB139" s="134">
        <v>0</v>
      </c>
      <c r="AC139" s="166">
        <f>(AB139*100)/1</f>
        <v>0</v>
      </c>
      <c r="AD139" s="134">
        <v>1</v>
      </c>
      <c r="AE139" s="166" t="e">
        <f>(AD139*100)/AB139</f>
        <v>#DIV/0!</v>
      </c>
      <c r="AF139" s="134">
        <v>1</v>
      </c>
      <c r="AG139" s="166">
        <f>(AF139*100)/1</f>
        <v>100</v>
      </c>
      <c r="AH139" s="134">
        <v>0</v>
      </c>
      <c r="AI139" s="166">
        <f>(AH139*100)/AF139</f>
        <v>0</v>
      </c>
      <c r="AJ139" s="134">
        <v>0</v>
      </c>
      <c r="AK139" s="166">
        <f>(AJ139*100)/1</f>
        <v>0</v>
      </c>
      <c r="AL139" s="134">
        <v>0</v>
      </c>
      <c r="AM139" s="134" t="e">
        <f>(AL139*100)/AJ139</f>
        <v>#DIV/0!</v>
      </c>
      <c r="AN139" s="134">
        <v>1</v>
      </c>
      <c r="AO139" s="166">
        <f>(Y139+AC139+AG139+AK139)</f>
        <v>100</v>
      </c>
      <c r="AP139" s="134">
        <v>1</v>
      </c>
      <c r="AQ139" s="166">
        <f>(AP139*100)/AN139</f>
        <v>100</v>
      </c>
      <c r="AS139" s="167">
        <v>0</v>
      </c>
      <c r="AT139" s="168">
        <f>(AS139*100)/1</f>
        <v>0</v>
      </c>
      <c r="AU139" s="167">
        <v>0</v>
      </c>
      <c r="AV139" s="169" t="e">
        <f>(AU139*100)/AS139</f>
        <v>#DIV/0!</v>
      </c>
      <c r="AX139" s="134"/>
      <c r="AY139" s="134"/>
      <c r="AZ139" s="134"/>
      <c r="BA139" s="134"/>
      <c r="BB139" s="134"/>
      <c r="BC139" s="134"/>
      <c r="BD139" s="134"/>
      <c r="BE139" s="134"/>
    </row>
    <row r="140" spans="1:57" s="145" customFormat="1" ht="45" x14ac:dyDescent="0.25">
      <c r="A140" s="151" t="s">
        <v>440</v>
      </c>
      <c r="B140" s="139">
        <v>0</v>
      </c>
      <c r="C140" s="139">
        <v>0</v>
      </c>
      <c r="D140" s="139">
        <v>0</v>
      </c>
      <c r="E140" s="139">
        <v>0</v>
      </c>
      <c r="F140" s="139">
        <v>2</v>
      </c>
      <c r="G140" s="139">
        <v>66.67</v>
      </c>
      <c r="H140" s="139">
        <v>2</v>
      </c>
      <c r="I140" s="139">
        <v>100</v>
      </c>
      <c r="J140" s="139">
        <v>0</v>
      </c>
      <c r="K140" s="139">
        <v>0</v>
      </c>
      <c r="L140" s="139">
        <v>0</v>
      </c>
      <c r="M140" s="139">
        <v>0</v>
      </c>
      <c r="N140" s="139">
        <v>1</v>
      </c>
      <c r="O140" s="139">
        <v>33.33</v>
      </c>
      <c r="P140" s="139">
        <v>1</v>
      </c>
      <c r="Q140" s="139">
        <v>100</v>
      </c>
      <c r="R140" s="139">
        <f t="shared" si="136"/>
        <v>3</v>
      </c>
      <c r="S140" s="139">
        <f t="shared" si="136"/>
        <v>100</v>
      </c>
      <c r="T140" s="139">
        <f t="shared" si="136"/>
        <v>3</v>
      </c>
      <c r="U140" s="143">
        <v>100</v>
      </c>
      <c r="V140" s="139"/>
      <c r="X140" s="143" t="s">
        <v>270</v>
      </c>
      <c r="Y140" s="143" t="s">
        <v>270</v>
      </c>
      <c r="Z140" s="143" t="s">
        <v>270</v>
      </c>
      <c r="AA140" s="143" t="s">
        <v>270</v>
      </c>
      <c r="AB140" s="143" t="s">
        <v>270</v>
      </c>
      <c r="AC140" s="143" t="s">
        <v>270</v>
      </c>
      <c r="AD140" s="143" t="s">
        <v>270</v>
      </c>
      <c r="AE140" s="143" t="s">
        <v>270</v>
      </c>
      <c r="AF140" s="143" t="s">
        <v>270</v>
      </c>
      <c r="AG140" s="143" t="s">
        <v>270</v>
      </c>
      <c r="AH140" s="143" t="s">
        <v>270</v>
      </c>
      <c r="AI140" s="143" t="s">
        <v>270</v>
      </c>
      <c r="AJ140" s="143" t="s">
        <v>270</v>
      </c>
      <c r="AK140" s="143" t="s">
        <v>270</v>
      </c>
      <c r="AL140" s="143" t="s">
        <v>270</v>
      </c>
      <c r="AM140" s="143" t="s">
        <v>270</v>
      </c>
      <c r="AN140" s="143" t="s">
        <v>270</v>
      </c>
      <c r="AO140" s="143" t="s">
        <v>270</v>
      </c>
      <c r="AP140" s="143" t="s">
        <v>270</v>
      </c>
      <c r="AQ140" s="143" t="s">
        <v>270</v>
      </c>
      <c r="AS140" s="143" t="s">
        <v>270</v>
      </c>
      <c r="AT140" s="143" t="s">
        <v>270</v>
      </c>
      <c r="AU140" s="143" t="s">
        <v>270</v>
      </c>
      <c r="AV140" s="143" t="s">
        <v>270</v>
      </c>
      <c r="AX140" s="134"/>
      <c r="AY140" s="134"/>
      <c r="AZ140" s="134"/>
      <c r="BA140" s="134"/>
      <c r="BB140" s="134"/>
      <c r="BC140" s="134"/>
      <c r="BD140" s="134"/>
      <c r="BE140" s="134"/>
    </row>
    <row r="141" spans="1:57" s="145" customFormat="1" ht="105" x14ac:dyDescent="0.25">
      <c r="A141" s="151" t="s">
        <v>441</v>
      </c>
      <c r="B141" s="139">
        <v>3</v>
      </c>
      <c r="C141" s="139">
        <v>50</v>
      </c>
      <c r="D141" s="139">
        <v>3</v>
      </c>
      <c r="E141" s="139">
        <v>100</v>
      </c>
      <c r="F141" s="139">
        <v>1</v>
      </c>
      <c r="G141" s="139">
        <v>16.670000000000002</v>
      </c>
      <c r="H141" s="139">
        <v>1</v>
      </c>
      <c r="I141" s="139">
        <v>100</v>
      </c>
      <c r="J141" s="139">
        <v>1</v>
      </c>
      <c r="K141" s="139">
        <v>16.670000000000002</v>
      </c>
      <c r="L141" s="139">
        <v>1</v>
      </c>
      <c r="M141" s="139">
        <v>100</v>
      </c>
      <c r="N141" s="139">
        <v>1</v>
      </c>
      <c r="O141" s="139">
        <v>16.670000000000002</v>
      </c>
      <c r="P141" s="139">
        <v>1</v>
      </c>
      <c r="Q141" s="139">
        <v>100</v>
      </c>
      <c r="R141" s="139">
        <f t="shared" si="136"/>
        <v>6</v>
      </c>
      <c r="S141" s="139">
        <v>100</v>
      </c>
      <c r="T141" s="139">
        <v>6</v>
      </c>
      <c r="U141" s="143">
        <v>100</v>
      </c>
      <c r="V141" s="139"/>
      <c r="X141" s="145" t="s">
        <v>270</v>
      </c>
      <c r="Y141" s="145" t="s">
        <v>270</v>
      </c>
      <c r="Z141" s="145" t="s">
        <v>270</v>
      </c>
      <c r="AA141" s="145" t="s">
        <v>270</v>
      </c>
      <c r="AB141" s="145" t="s">
        <v>270</v>
      </c>
      <c r="AC141" s="145" t="s">
        <v>270</v>
      </c>
      <c r="AD141" s="145" t="s">
        <v>270</v>
      </c>
      <c r="AE141" s="145" t="s">
        <v>270</v>
      </c>
      <c r="AF141" s="145" t="s">
        <v>270</v>
      </c>
      <c r="AG141" s="145" t="s">
        <v>270</v>
      </c>
      <c r="AH141" s="145" t="s">
        <v>270</v>
      </c>
      <c r="AI141" s="145" t="s">
        <v>270</v>
      </c>
      <c r="AJ141" s="145" t="s">
        <v>270</v>
      </c>
      <c r="AK141" s="145" t="s">
        <v>270</v>
      </c>
      <c r="AL141" s="145" t="s">
        <v>270</v>
      </c>
      <c r="AM141" s="145" t="s">
        <v>270</v>
      </c>
      <c r="AN141" s="145" t="s">
        <v>270</v>
      </c>
      <c r="AO141" s="145" t="s">
        <v>270</v>
      </c>
      <c r="AP141" s="145" t="s">
        <v>270</v>
      </c>
      <c r="AQ141" s="145" t="s">
        <v>270</v>
      </c>
      <c r="AS141" s="145" t="s">
        <v>270</v>
      </c>
      <c r="AT141" s="145" t="s">
        <v>270</v>
      </c>
      <c r="AU141" s="145" t="s">
        <v>270</v>
      </c>
      <c r="AV141" s="145" t="s">
        <v>270</v>
      </c>
      <c r="AX141" s="134"/>
      <c r="AY141" s="134"/>
      <c r="AZ141" s="134"/>
      <c r="BA141" s="134"/>
      <c r="BB141" s="134"/>
      <c r="BC141" s="134"/>
      <c r="BD141" s="134"/>
      <c r="BE141" s="134"/>
    </row>
    <row r="142" spans="1:57" s="145" customFormat="1" x14ac:dyDescent="0.25">
      <c r="A142" s="174" t="s">
        <v>442</v>
      </c>
      <c r="B142" s="139">
        <v>40</v>
      </c>
      <c r="C142" s="139">
        <v>25</v>
      </c>
      <c r="D142" s="139">
        <v>34</v>
      </c>
      <c r="E142" s="139">
        <v>85</v>
      </c>
      <c r="F142" s="139">
        <v>40</v>
      </c>
      <c r="G142" s="139">
        <v>25</v>
      </c>
      <c r="H142" s="139">
        <v>33</v>
      </c>
      <c r="I142" s="139">
        <v>82.5</v>
      </c>
      <c r="J142" s="139">
        <v>40</v>
      </c>
      <c r="K142" s="139">
        <v>25</v>
      </c>
      <c r="L142" s="139">
        <v>37</v>
      </c>
      <c r="M142" s="139">
        <v>92.5</v>
      </c>
      <c r="N142" s="139">
        <v>40</v>
      </c>
      <c r="O142" s="139">
        <v>25</v>
      </c>
      <c r="P142" s="139">
        <v>49</v>
      </c>
      <c r="Q142" s="139"/>
      <c r="R142" s="139">
        <f t="shared" si="136"/>
        <v>160</v>
      </c>
      <c r="S142" s="139">
        <f t="shared" si="136"/>
        <v>100</v>
      </c>
      <c r="T142" s="139">
        <f t="shared" si="136"/>
        <v>153</v>
      </c>
      <c r="U142" s="143">
        <f t="shared" si="136"/>
        <v>260</v>
      </c>
      <c r="V142" s="139"/>
      <c r="X142" s="145" t="s">
        <v>270</v>
      </c>
      <c r="Y142" s="145" t="s">
        <v>270</v>
      </c>
      <c r="Z142" s="145" t="s">
        <v>270</v>
      </c>
      <c r="AA142" s="145" t="s">
        <v>270</v>
      </c>
      <c r="AB142" s="145" t="s">
        <v>270</v>
      </c>
      <c r="AC142" s="145" t="s">
        <v>270</v>
      </c>
      <c r="AD142" s="145" t="s">
        <v>270</v>
      </c>
      <c r="AE142" s="145" t="s">
        <v>270</v>
      </c>
      <c r="AF142" s="145" t="s">
        <v>270</v>
      </c>
      <c r="AG142" s="145" t="s">
        <v>270</v>
      </c>
      <c r="AH142" s="145" t="s">
        <v>270</v>
      </c>
      <c r="AI142" s="145" t="s">
        <v>270</v>
      </c>
      <c r="AJ142" s="145" t="s">
        <v>270</v>
      </c>
      <c r="AK142" s="145" t="s">
        <v>270</v>
      </c>
      <c r="AL142" s="145" t="s">
        <v>270</v>
      </c>
      <c r="AM142" s="145" t="s">
        <v>270</v>
      </c>
      <c r="AN142" s="145" t="s">
        <v>270</v>
      </c>
      <c r="AO142" s="145" t="s">
        <v>270</v>
      </c>
      <c r="AP142" s="145" t="s">
        <v>270</v>
      </c>
      <c r="AQ142" s="145" t="s">
        <v>270</v>
      </c>
      <c r="AS142" s="145" t="s">
        <v>270</v>
      </c>
      <c r="AT142" s="145" t="s">
        <v>270</v>
      </c>
      <c r="AU142" s="145" t="s">
        <v>270</v>
      </c>
      <c r="AV142" s="145" t="s">
        <v>270</v>
      </c>
      <c r="AX142" s="134"/>
      <c r="AY142" s="134"/>
      <c r="AZ142" s="134"/>
      <c r="BA142" s="134"/>
      <c r="BB142" s="134"/>
      <c r="BC142" s="134"/>
      <c r="BD142" s="134"/>
      <c r="BE142" s="134"/>
    </row>
    <row r="143" spans="1:57" s="145" customFormat="1" ht="30" x14ac:dyDescent="0.25">
      <c r="A143" s="174" t="s">
        <v>443</v>
      </c>
      <c r="B143" s="140">
        <v>2</v>
      </c>
      <c r="C143" s="189">
        <v>33.33</v>
      </c>
      <c r="D143" s="140">
        <v>2</v>
      </c>
      <c r="E143" s="141">
        <v>100</v>
      </c>
      <c r="F143" s="140">
        <v>2</v>
      </c>
      <c r="G143" s="189">
        <v>33.33</v>
      </c>
      <c r="H143" s="140">
        <v>0</v>
      </c>
      <c r="I143" s="141">
        <v>0</v>
      </c>
      <c r="J143" s="140">
        <v>1</v>
      </c>
      <c r="K143" s="189">
        <v>16.670000000000002</v>
      </c>
      <c r="L143" s="140">
        <v>0</v>
      </c>
      <c r="M143" s="141">
        <v>0</v>
      </c>
      <c r="N143" s="140" t="s">
        <v>270</v>
      </c>
      <c r="O143" s="189">
        <v>16.670000000000002</v>
      </c>
      <c r="P143" s="139">
        <v>3</v>
      </c>
      <c r="Q143" s="139">
        <v>300</v>
      </c>
      <c r="R143" s="139" t="e">
        <f t="shared" si="136"/>
        <v>#VALUE!</v>
      </c>
      <c r="S143" s="139">
        <f t="shared" si="136"/>
        <v>100</v>
      </c>
      <c r="T143" s="139">
        <f t="shared" si="136"/>
        <v>5</v>
      </c>
      <c r="U143" s="143">
        <f t="shared" si="136"/>
        <v>400</v>
      </c>
      <c r="V143" s="139"/>
      <c r="X143" s="134">
        <v>0</v>
      </c>
      <c r="Y143" s="165">
        <f>(X143*100)/9</f>
        <v>0</v>
      </c>
      <c r="Z143" s="134">
        <v>0</v>
      </c>
      <c r="AA143" s="166" t="e">
        <f t="shared" ref="AA143" si="148">(Z143*100)/X143</f>
        <v>#DIV/0!</v>
      </c>
      <c r="AB143" s="134">
        <v>3</v>
      </c>
      <c r="AC143" s="166">
        <f>(AB143*100)/9</f>
        <v>33.333333333333336</v>
      </c>
      <c r="AD143" s="134">
        <v>0</v>
      </c>
      <c r="AE143" s="166">
        <f t="shared" ref="AE143:AE159" si="149">(AD143*100)/AB143</f>
        <v>0</v>
      </c>
      <c r="AF143" s="134">
        <v>3</v>
      </c>
      <c r="AG143" s="166">
        <f>(AF143*100)/9</f>
        <v>33.333333333333336</v>
      </c>
      <c r="AH143" s="134">
        <v>0</v>
      </c>
      <c r="AI143" s="166">
        <f>(AH143*100)/AF143</f>
        <v>0</v>
      </c>
      <c r="AJ143" s="134">
        <v>3</v>
      </c>
      <c r="AK143" s="166">
        <f>(AJ143*100)/9</f>
        <v>33.333333333333336</v>
      </c>
      <c r="AL143" s="134">
        <v>0</v>
      </c>
      <c r="AM143" s="166">
        <f t="shared" ref="AM143" si="150">(AL143*100)/AJ143</f>
        <v>0</v>
      </c>
      <c r="AN143" s="134">
        <v>9</v>
      </c>
      <c r="AO143" s="166">
        <f t="shared" ref="AO143" si="151">(Y143+AC143+AG143+AK143)</f>
        <v>100</v>
      </c>
      <c r="AP143" s="134">
        <v>0</v>
      </c>
      <c r="AQ143" s="166">
        <f t="shared" ref="AQ143" si="152">(AP143*100)/AN143</f>
        <v>0</v>
      </c>
      <c r="AS143" s="145" t="s">
        <v>270</v>
      </c>
      <c r="AT143" s="145" t="s">
        <v>270</v>
      </c>
      <c r="AU143" s="145" t="s">
        <v>270</v>
      </c>
      <c r="AV143" s="145" t="s">
        <v>270</v>
      </c>
      <c r="AX143" s="134"/>
      <c r="AY143" s="134"/>
      <c r="AZ143" s="134"/>
      <c r="BA143" s="134"/>
      <c r="BB143" s="134"/>
      <c r="BC143" s="134"/>
      <c r="BD143" s="134"/>
      <c r="BE143" s="134"/>
    </row>
    <row r="144" spans="1:57" s="145" customFormat="1" ht="30" x14ac:dyDescent="0.25">
      <c r="A144" s="190" t="s">
        <v>444</v>
      </c>
      <c r="B144" s="140" t="s">
        <v>270</v>
      </c>
      <c r="C144" s="141" t="s">
        <v>270</v>
      </c>
      <c r="D144" s="140" t="s">
        <v>270</v>
      </c>
      <c r="E144" s="141" t="s">
        <v>270</v>
      </c>
      <c r="F144" s="140" t="s">
        <v>270</v>
      </c>
      <c r="G144" s="141" t="s">
        <v>270</v>
      </c>
      <c r="H144" s="140" t="s">
        <v>270</v>
      </c>
      <c r="I144" s="141" t="s">
        <v>270</v>
      </c>
      <c r="J144" s="140" t="s">
        <v>270</v>
      </c>
      <c r="K144" s="141" t="s">
        <v>270</v>
      </c>
      <c r="L144" s="140" t="s">
        <v>270</v>
      </c>
      <c r="M144" s="141" t="s">
        <v>270</v>
      </c>
      <c r="N144" s="140" t="s">
        <v>270</v>
      </c>
      <c r="O144" s="141" t="s">
        <v>270</v>
      </c>
      <c r="P144" s="139" t="s">
        <v>270</v>
      </c>
      <c r="Q144" s="139" t="s">
        <v>270</v>
      </c>
      <c r="R144" s="139" t="s">
        <v>270</v>
      </c>
      <c r="S144" s="139" t="s">
        <v>270</v>
      </c>
      <c r="T144" s="139" t="s">
        <v>270</v>
      </c>
      <c r="U144" s="143" t="s">
        <v>270</v>
      </c>
      <c r="V144" s="139"/>
      <c r="X144" s="134">
        <v>0</v>
      </c>
      <c r="Y144" s="165">
        <f>(X144*100)/1</f>
        <v>0</v>
      </c>
      <c r="Z144" s="134">
        <v>0</v>
      </c>
      <c r="AA144" s="166" t="e">
        <f>(Z144*100)/X144</f>
        <v>#DIV/0!</v>
      </c>
      <c r="AB144" s="134">
        <v>0</v>
      </c>
      <c r="AC144" s="166">
        <f>(AB144*100)/1</f>
        <v>0</v>
      </c>
      <c r="AD144" s="134">
        <v>0</v>
      </c>
      <c r="AE144" s="166" t="e">
        <f t="shared" si="149"/>
        <v>#DIV/0!</v>
      </c>
      <c r="AF144" s="134">
        <v>1</v>
      </c>
      <c r="AG144" s="166">
        <f>(AF144*100)/1</f>
        <v>100</v>
      </c>
      <c r="AH144" s="134">
        <v>0</v>
      </c>
      <c r="AI144" s="166">
        <f>(AH144*100)/AF144</f>
        <v>0</v>
      </c>
      <c r="AJ144" s="134">
        <v>0</v>
      </c>
      <c r="AK144" s="166">
        <f>(AJ144*100)/1</f>
        <v>0</v>
      </c>
      <c r="AL144" s="134">
        <v>0</v>
      </c>
      <c r="AM144" s="134" t="e">
        <f>(AL144*100)/AJ144</f>
        <v>#DIV/0!</v>
      </c>
      <c r="AN144" s="134">
        <v>1</v>
      </c>
      <c r="AO144" s="166">
        <f>(Y144+AC144+AG144+AK144)</f>
        <v>100</v>
      </c>
      <c r="AP144" s="134">
        <v>0</v>
      </c>
      <c r="AQ144" s="166">
        <f>(AP144*100)/AN144</f>
        <v>0</v>
      </c>
      <c r="AS144" s="145" t="s">
        <v>270</v>
      </c>
      <c r="AT144" s="145" t="s">
        <v>270</v>
      </c>
      <c r="AU144" s="145" t="s">
        <v>270</v>
      </c>
      <c r="AV144" s="145" t="s">
        <v>270</v>
      </c>
      <c r="AX144" s="134"/>
      <c r="AY144" s="134"/>
      <c r="AZ144" s="134"/>
      <c r="BA144" s="134"/>
      <c r="BB144" s="134"/>
      <c r="BC144" s="134"/>
      <c r="BD144" s="134"/>
      <c r="BE144" s="134"/>
    </row>
    <row r="145" spans="1:57" s="145" customFormat="1" ht="30" x14ac:dyDescent="0.25">
      <c r="A145" s="190" t="s">
        <v>445</v>
      </c>
      <c r="B145" s="140" t="s">
        <v>270</v>
      </c>
      <c r="C145" s="141" t="s">
        <v>270</v>
      </c>
      <c r="D145" s="140" t="s">
        <v>270</v>
      </c>
      <c r="E145" s="141" t="s">
        <v>270</v>
      </c>
      <c r="F145" s="140" t="s">
        <v>270</v>
      </c>
      <c r="G145" s="141" t="s">
        <v>270</v>
      </c>
      <c r="H145" s="140" t="s">
        <v>270</v>
      </c>
      <c r="I145" s="141" t="s">
        <v>270</v>
      </c>
      <c r="J145" s="140" t="s">
        <v>270</v>
      </c>
      <c r="K145" s="141" t="s">
        <v>270</v>
      </c>
      <c r="L145" s="140" t="s">
        <v>270</v>
      </c>
      <c r="M145" s="141" t="s">
        <v>270</v>
      </c>
      <c r="N145" s="140" t="s">
        <v>270</v>
      </c>
      <c r="O145" s="141" t="s">
        <v>270</v>
      </c>
      <c r="P145" s="139" t="s">
        <v>270</v>
      </c>
      <c r="Q145" s="139" t="s">
        <v>270</v>
      </c>
      <c r="R145" s="139" t="s">
        <v>270</v>
      </c>
      <c r="S145" s="139" t="s">
        <v>270</v>
      </c>
      <c r="T145" s="139" t="s">
        <v>270</v>
      </c>
      <c r="U145" s="143" t="s">
        <v>270</v>
      </c>
      <c r="V145" s="139"/>
      <c r="X145" s="134">
        <v>5</v>
      </c>
      <c r="Y145" s="165">
        <f>(X145*100)/10</f>
        <v>50</v>
      </c>
      <c r="Z145" s="134">
        <v>5</v>
      </c>
      <c r="AA145" s="166">
        <f t="shared" ref="AA145:AA151" si="153">(Z145*100)/X145</f>
        <v>100</v>
      </c>
      <c r="AB145" s="134">
        <v>0</v>
      </c>
      <c r="AC145" s="166">
        <f>(AB145*100)/10</f>
        <v>0</v>
      </c>
      <c r="AD145" s="134">
        <v>0</v>
      </c>
      <c r="AE145" s="166" t="e">
        <f t="shared" si="149"/>
        <v>#DIV/0!</v>
      </c>
      <c r="AF145" s="134">
        <v>3</v>
      </c>
      <c r="AG145" s="166">
        <f>(AF145*100)/10</f>
        <v>30</v>
      </c>
      <c r="AH145" s="134">
        <v>0</v>
      </c>
      <c r="AI145" s="166">
        <f t="shared" ref="AI145" si="154">(AH145*100)/AF145</f>
        <v>0</v>
      </c>
      <c r="AJ145" s="134">
        <v>2</v>
      </c>
      <c r="AK145" s="166">
        <f>(AJ145*100)/10</f>
        <v>20</v>
      </c>
      <c r="AL145" s="134">
        <v>0</v>
      </c>
      <c r="AM145" s="134">
        <f t="shared" ref="AM145:AM151" si="155">(AL145*100)/AJ145</f>
        <v>0</v>
      </c>
      <c r="AN145" s="134">
        <v>10</v>
      </c>
      <c r="AO145" s="166">
        <f t="shared" ref="AO145:AO151" si="156">(Y145+AC145+AG145+AK145)</f>
        <v>100</v>
      </c>
      <c r="AP145" s="134">
        <v>5</v>
      </c>
      <c r="AQ145" s="166">
        <f t="shared" ref="AQ145:AQ151" si="157">(AP145*100)/AN145</f>
        <v>50</v>
      </c>
      <c r="AS145" s="145" t="s">
        <v>270</v>
      </c>
      <c r="AT145" s="145" t="s">
        <v>270</v>
      </c>
      <c r="AU145" s="145" t="s">
        <v>270</v>
      </c>
      <c r="AV145" s="145" t="s">
        <v>270</v>
      </c>
      <c r="AX145" s="134"/>
      <c r="AY145" s="134"/>
      <c r="AZ145" s="134"/>
      <c r="BA145" s="134"/>
      <c r="BB145" s="134"/>
      <c r="BC145" s="134"/>
      <c r="BD145" s="134"/>
      <c r="BE145" s="134"/>
    </row>
    <row r="146" spans="1:57" s="145" customFormat="1" x14ac:dyDescent="0.25">
      <c r="A146" s="190" t="s">
        <v>446</v>
      </c>
      <c r="B146" s="140" t="s">
        <v>270</v>
      </c>
      <c r="C146" s="141" t="s">
        <v>270</v>
      </c>
      <c r="D146" s="140" t="s">
        <v>270</v>
      </c>
      <c r="E146" s="141" t="s">
        <v>270</v>
      </c>
      <c r="F146" s="140" t="s">
        <v>270</v>
      </c>
      <c r="G146" s="141" t="s">
        <v>270</v>
      </c>
      <c r="H146" s="140" t="s">
        <v>270</v>
      </c>
      <c r="I146" s="141" t="s">
        <v>270</v>
      </c>
      <c r="J146" s="140" t="s">
        <v>270</v>
      </c>
      <c r="K146" s="141" t="s">
        <v>270</v>
      </c>
      <c r="L146" s="140" t="s">
        <v>270</v>
      </c>
      <c r="M146" s="141" t="s">
        <v>270</v>
      </c>
      <c r="N146" s="140" t="s">
        <v>270</v>
      </c>
      <c r="O146" s="141" t="s">
        <v>270</v>
      </c>
      <c r="P146" s="139" t="s">
        <v>270</v>
      </c>
      <c r="Q146" s="139" t="s">
        <v>270</v>
      </c>
      <c r="R146" s="139" t="s">
        <v>270</v>
      </c>
      <c r="S146" s="139" t="s">
        <v>270</v>
      </c>
      <c r="T146" s="139" t="s">
        <v>270</v>
      </c>
      <c r="U146" s="143" t="s">
        <v>270</v>
      </c>
      <c r="V146" s="139"/>
      <c r="X146" s="134">
        <v>1</v>
      </c>
      <c r="Y146" s="165">
        <f>(X146*100)/1</f>
        <v>100</v>
      </c>
      <c r="Z146" s="134">
        <v>1</v>
      </c>
      <c r="AA146" s="166">
        <f t="shared" si="153"/>
        <v>100</v>
      </c>
      <c r="AB146" s="134">
        <v>0</v>
      </c>
      <c r="AC146" s="166">
        <f>(AB146*100)/1</f>
        <v>0</v>
      </c>
      <c r="AD146" s="134">
        <v>0</v>
      </c>
      <c r="AE146" s="166" t="e">
        <f t="shared" si="149"/>
        <v>#DIV/0!</v>
      </c>
      <c r="AF146" s="134">
        <v>0</v>
      </c>
      <c r="AG146" s="166">
        <f>(AF146*100)/1</f>
        <v>0</v>
      </c>
      <c r="AH146" s="134">
        <v>0</v>
      </c>
      <c r="AI146" s="166">
        <v>0</v>
      </c>
      <c r="AJ146" s="134">
        <v>0</v>
      </c>
      <c r="AK146" s="166">
        <f>(AJ146*100)/1</f>
        <v>0</v>
      </c>
      <c r="AL146" s="134">
        <v>0</v>
      </c>
      <c r="AM146" s="134" t="e">
        <f t="shared" si="155"/>
        <v>#DIV/0!</v>
      </c>
      <c r="AN146" s="134">
        <v>1</v>
      </c>
      <c r="AO146" s="166">
        <f t="shared" si="156"/>
        <v>100</v>
      </c>
      <c r="AP146" s="134">
        <v>1</v>
      </c>
      <c r="AQ146" s="166">
        <f t="shared" si="157"/>
        <v>100</v>
      </c>
      <c r="AS146" s="167">
        <v>1</v>
      </c>
      <c r="AT146" s="168">
        <f>(AS146*100)/1</f>
        <v>100</v>
      </c>
      <c r="AU146" s="167">
        <v>1</v>
      </c>
      <c r="AV146" s="169">
        <f>(AU146*100)/AS146</f>
        <v>100</v>
      </c>
      <c r="AX146" s="134"/>
      <c r="AY146" s="134"/>
      <c r="AZ146" s="134"/>
      <c r="BA146" s="134"/>
      <c r="BB146" s="134"/>
      <c r="BC146" s="134"/>
      <c r="BD146" s="134"/>
      <c r="BE146" s="134"/>
    </row>
    <row r="147" spans="1:57" s="145" customFormat="1" x14ac:dyDescent="0.25">
      <c r="A147" s="190" t="s">
        <v>447</v>
      </c>
      <c r="B147" s="140" t="s">
        <v>270</v>
      </c>
      <c r="C147" s="141" t="s">
        <v>270</v>
      </c>
      <c r="D147" s="140" t="s">
        <v>270</v>
      </c>
      <c r="E147" s="141" t="s">
        <v>270</v>
      </c>
      <c r="F147" s="140" t="s">
        <v>270</v>
      </c>
      <c r="G147" s="141" t="s">
        <v>270</v>
      </c>
      <c r="H147" s="140" t="s">
        <v>270</v>
      </c>
      <c r="I147" s="141" t="s">
        <v>270</v>
      </c>
      <c r="J147" s="140" t="s">
        <v>270</v>
      </c>
      <c r="K147" s="141" t="s">
        <v>270</v>
      </c>
      <c r="L147" s="140" t="s">
        <v>270</v>
      </c>
      <c r="M147" s="141" t="s">
        <v>270</v>
      </c>
      <c r="N147" s="140" t="s">
        <v>270</v>
      </c>
      <c r="O147" s="141" t="s">
        <v>270</v>
      </c>
      <c r="P147" s="139" t="s">
        <v>270</v>
      </c>
      <c r="Q147" s="139" t="s">
        <v>270</v>
      </c>
      <c r="R147" s="139" t="s">
        <v>270</v>
      </c>
      <c r="S147" s="139" t="s">
        <v>270</v>
      </c>
      <c r="T147" s="139" t="s">
        <v>270</v>
      </c>
      <c r="U147" s="143" t="s">
        <v>270</v>
      </c>
      <c r="V147" s="139"/>
      <c r="X147" s="134">
        <v>0</v>
      </c>
      <c r="Y147" s="165">
        <f>(X147*100)/1</f>
        <v>0</v>
      </c>
      <c r="Z147" s="134">
        <v>0</v>
      </c>
      <c r="AA147" s="166" t="e">
        <f t="shared" si="153"/>
        <v>#DIV/0!</v>
      </c>
      <c r="AB147" s="134">
        <v>0</v>
      </c>
      <c r="AC147" s="166">
        <f>(AB147*100)/1</f>
        <v>0</v>
      </c>
      <c r="AD147" s="134">
        <v>0</v>
      </c>
      <c r="AE147" s="166" t="e">
        <f t="shared" si="149"/>
        <v>#DIV/0!</v>
      </c>
      <c r="AF147" s="134">
        <v>0</v>
      </c>
      <c r="AG147" s="166">
        <f>(AF147*100)/1</f>
        <v>0</v>
      </c>
      <c r="AH147" s="134">
        <v>0</v>
      </c>
      <c r="AI147" s="166">
        <v>0</v>
      </c>
      <c r="AJ147" s="134">
        <v>1</v>
      </c>
      <c r="AK147" s="166">
        <f>(AJ147*100)/1</f>
        <v>100</v>
      </c>
      <c r="AL147" s="134">
        <v>1</v>
      </c>
      <c r="AM147" s="134">
        <f t="shared" si="155"/>
        <v>100</v>
      </c>
      <c r="AN147" s="134">
        <v>1</v>
      </c>
      <c r="AO147" s="166">
        <f t="shared" si="156"/>
        <v>100</v>
      </c>
      <c r="AP147" s="134">
        <v>1</v>
      </c>
      <c r="AQ147" s="166">
        <f t="shared" si="157"/>
        <v>100</v>
      </c>
      <c r="AS147" s="145" t="s">
        <v>270</v>
      </c>
      <c r="AT147" s="145" t="s">
        <v>270</v>
      </c>
      <c r="AU147" s="145" t="s">
        <v>270</v>
      </c>
      <c r="AV147" s="145" t="s">
        <v>270</v>
      </c>
      <c r="AX147" s="134"/>
      <c r="AY147" s="134"/>
      <c r="AZ147" s="134"/>
      <c r="BA147" s="134"/>
      <c r="BB147" s="134"/>
      <c r="BC147" s="134"/>
      <c r="BD147" s="134"/>
      <c r="BE147" s="134"/>
    </row>
    <row r="148" spans="1:57" s="145" customFormat="1" x14ac:dyDescent="0.25">
      <c r="A148" s="190" t="s">
        <v>448</v>
      </c>
      <c r="B148" s="140" t="s">
        <v>270</v>
      </c>
      <c r="C148" s="141" t="s">
        <v>270</v>
      </c>
      <c r="D148" s="140" t="s">
        <v>270</v>
      </c>
      <c r="E148" s="141" t="s">
        <v>270</v>
      </c>
      <c r="F148" s="140" t="s">
        <v>270</v>
      </c>
      <c r="G148" s="141" t="s">
        <v>270</v>
      </c>
      <c r="H148" s="140" t="s">
        <v>270</v>
      </c>
      <c r="I148" s="141" t="s">
        <v>270</v>
      </c>
      <c r="J148" s="140" t="s">
        <v>270</v>
      </c>
      <c r="K148" s="141" t="s">
        <v>270</v>
      </c>
      <c r="L148" s="140" t="s">
        <v>270</v>
      </c>
      <c r="M148" s="141" t="s">
        <v>270</v>
      </c>
      <c r="N148" s="140" t="s">
        <v>270</v>
      </c>
      <c r="O148" s="141" t="s">
        <v>270</v>
      </c>
      <c r="P148" s="139" t="s">
        <v>270</v>
      </c>
      <c r="Q148" s="139" t="s">
        <v>270</v>
      </c>
      <c r="R148" s="139" t="s">
        <v>270</v>
      </c>
      <c r="S148" s="139" t="s">
        <v>270</v>
      </c>
      <c r="T148" s="139" t="s">
        <v>270</v>
      </c>
      <c r="U148" s="143" t="s">
        <v>270</v>
      </c>
      <c r="V148" s="139"/>
      <c r="X148" s="134">
        <v>0</v>
      </c>
      <c r="Y148" s="165">
        <f>(X148*100)/24</f>
        <v>0</v>
      </c>
      <c r="Z148" s="134">
        <v>0</v>
      </c>
      <c r="AA148" s="166" t="e">
        <f t="shared" si="153"/>
        <v>#DIV/0!</v>
      </c>
      <c r="AB148" s="134">
        <v>0</v>
      </c>
      <c r="AC148" s="166">
        <f>(AB148*100)/24</f>
        <v>0</v>
      </c>
      <c r="AD148" s="134">
        <v>0</v>
      </c>
      <c r="AE148" s="166" t="e">
        <f t="shared" si="149"/>
        <v>#DIV/0!</v>
      </c>
      <c r="AF148" s="134">
        <v>0</v>
      </c>
      <c r="AG148" s="166">
        <f>(AF148*100)/24</f>
        <v>0</v>
      </c>
      <c r="AH148" s="134">
        <v>0</v>
      </c>
      <c r="AI148" s="166">
        <v>0</v>
      </c>
      <c r="AJ148" s="134">
        <v>24</v>
      </c>
      <c r="AK148" s="166">
        <f>(AJ148*100)/24</f>
        <v>100</v>
      </c>
      <c r="AL148" s="134">
        <v>36</v>
      </c>
      <c r="AM148" s="134">
        <f t="shared" si="155"/>
        <v>150</v>
      </c>
      <c r="AN148" s="134">
        <v>24</v>
      </c>
      <c r="AO148" s="166">
        <f t="shared" si="156"/>
        <v>100</v>
      </c>
      <c r="AP148" s="134">
        <v>36</v>
      </c>
      <c r="AQ148" s="166">
        <f t="shared" si="157"/>
        <v>150</v>
      </c>
      <c r="AS148" s="145" t="s">
        <v>270</v>
      </c>
      <c r="AT148" s="145" t="s">
        <v>270</v>
      </c>
      <c r="AU148" s="145" t="s">
        <v>270</v>
      </c>
      <c r="AV148" s="145" t="s">
        <v>270</v>
      </c>
      <c r="AX148" s="134"/>
      <c r="AY148" s="134"/>
      <c r="AZ148" s="134"/>
      <c r="BA148" s="134"/>
      <c r="BB148" s="134"/>
      <c r="BC148" s="134"/>
      <c r="BD148" s="134"/>
      <c r="BE148" s="134"/>
    </row>
    <row r="149" spans="1:57" s="145" customFormat="1" ht="30" x14ac:dyDescent="0.25">
      <c r="A149" s="190" t="s">
        <v>449</v>
      </c>
      <c r="B149" s="140" t="s">
        <v>270</v>
      </c>
      <c r="C149" s="189" t="s">
        <v>270</v>
      </c>
      <c r="D149" s="140" t="s">
        <v>270</v>
      </c>
      <c r="E149" s="141" t="s">
        <v>270</v>
      </c>
      <c r="F149" s="140" t="s">
        <v>270</v>
      </c>
      <c r="G149" s="189" t="s">
        <v>270</v>
      </c>
      <c r="H149" s="140" t="s">
        <v>270</v>
      </c>
      <c r="I149" s="141" t="s">
        <v>270</v>
      </c>
      <c r="J149" s="140" t="s">
        <v>270</v>
      </c>
      <c r="K149" s="189" t="s">
        <v>270</v>
      </c>
      <c r="L149" s="140" t="s">
        <v>270</v>
      </c>
      <c r="M149" s="141" t="s">
        <v>270</v>
      </c>
      <c r="N149" s="140" t="s">
        <v>270</v>
      </c>
      <c r="O149" s="141" t="s">
        <v>270</v>
      </c>
      <c r="P149" s="139" t="s">
        <v>270</v>
      </c>
      <c r="Q149" s="139" t="s">
        <v>270</v>
      </c>
      <c r="R149" s="139" t="s">
        <v>270</v>
      </c>
      <c r="S149" s="139" t="s">
        <v>270</v>
      </c>
      <c r="T149" s="139" t="s">
        <v>270</v>
      </c>
      <c r="U149" s="143" t="s">
        <v>270</v>
      </c>
      <c r="V149" s="139"/>
      <c r="X149" s="134">
        <v>13</v>
      </c>
      <c r="Y149" s="165">
        <f>(X149*100)/29</f>
        <v>44.827586206896555</v>
      </c>
      <c r="Z149" s="134">
        <v>13</v>
      </c>
      <c r="AA149" s="166">
        <f t="shared" si="153"/>
        <v>100</v>
      </c>
      <c r="AB149" s="134">
        <v>0</v>
      </c>
      <c r="AC149" s="166">
        <f>(AB149*100)/29</f>
        <v>0</v>
      </c>
      <c r="AD149" s="134">
        <v>0</v>
      </c>
      <c r="AE149" s="166" t="e">
        <f t="shared" si="149"/>
        <v>#DIV/0!</v>
      </c>
      <c r="AF149" s="134">
        <v>16</v>
      </c>
      <c r="AG149" s="166">
        <f>(AF149*100)/29</f>
        <v>55.172413793103445</v>
      </c>
      <c r="AH149" s="134">
        <v>9</v>
      </c>
      <c r="AI149" s="166">
        <f t="shared" ref="AI149:AI151" si="158">(AH149*100)/AF149</f>
        <v>56.25</v>
      </c>
      <c r="AJ149" s="134">
        <v>0</v>
      </c>
      <c r="AK149" s="166">
        <f>(AJ149*100)/29</f>
        <v>0</v>
      </c>
      <c r="AL149" s="134">
        <v>0</v>
      </c>
      <c r="AM149" s="134" t="e">
        <f t="shared" si="155"/>
        <v>#DIV/0!</v>
      </c>
      <c r="AN149" s="134">
        <v>29</v>
      </c>
      <c r="AO149" s="166">
        <f t="shared" si="156"/>
        <v>100</v>
      </c>
      <c r="AP149" s="134">
        <v>22</v>
      </c>
      <c r="AQ149" s="166">
        <f t="shared" si="157"/>
        <v>75.862068965517238</v>
      </c>
      <c r="AS149" s="145" t="s">
        <v>270</v>
      </c>
      <c r="AT149" s="145" t="s">
        <v>270</v>
      </c>
      <c r="AU149" s="145" t="s">
        <v>270</v>
      </c>
      <c r="AV149" s="145" t="s">
        <v>270</v>
      </c>
      <c r="AX149" s="134"/>
      <c r="AY149" s="134"/>
      <c r="AZ149" s="134"/>
      <c r="BA149" s="134"/>
      <c r="BB149" s="134"/>
      <c r="BC149" s="134"/>
      <c r="BD149" s="134"/>
      <c r="BE149" s="134"/>
    </row>
    <row r="150" spans="1:57" s="145" customFormat="1" ht="30" x14ac:dyDescent="0.25">
      <c r="A150" s="190" t="s">
        <v>450</v>
      </c>
      <c r="B150" s="140" t="s">
        <v>270</v>
      </c>
      <c r="C150" s="189" t="s">
        <v>270</v>
      </c>
      <c r="D150" s="140" t="s">
        <v>270</v>
      </c>
      <c r="E150" s="141" t="s">
        <v>270</v>
      </c>
      <c r="F150" s="140" t="s">
        <v>270</v>
      </c>
      <c r="G150" s="189" t="s">
        <v>270</v>
      </c>
      <c r="H150" s="140" t="s">
        <v>270</v>
      </c>
      <c r="I150" s="141" t="s">
        <v>270</v>
      </c>
      <c r="J150" s="140" t="s">
        <v>270</v>
      </c>
      <c r="K150" s="189" t="s">
        <v>270</v>
      </c>
      <c r="L150" s="140" t="s">
        <v>270</v>
      </c>
      <c r="M150" s="141" t="s">
        <v>270</v>
      </c>
      <c r="N150" s="140" t="s">
        <v>270</v>
      </c>
      <c r="O150" s="141" t="s">
        <v>270</v>
      </c>
      <c r="P150" s="139" t="s">
        <v>270</v>
      </c>
      <c r="Q150" s="139" t="s">
        <v>270</v>
      </c>
      <c r="R150" s="139" t="s">
        <v>270</v>
      </c>
      <c r="S150" s="139" t="s">
        <v>270</v>
      </c>
      <c r="T150" s="139" t="s">
        <v>270</v>
      </c>
      <c r="U150" s="143" t="s">
        <v>270</v>
      </c>
      <c r="V150" s="139"/>
      <c r="X150" s="134">
        <v>4</v>
      </c>
      <c r="Y150" s="165">
        <f>(X150*100)/8</f>
        <v>50</v>
      </c>
      <c r="Z150" s="134">
        <v>4</v>
      </c>
      <c r="AA150" s="166">
        <f t="shared" si="153"/>
        <v>100</v>
      </c>
      <c r="AB150" s="134">
        <v>0</v>
      </c>
      <c r="AC150" s="166">
        <f>(AB150*100)/8</f>
        <v>0</v>
      </c>
      <c r="AD150" s="134">
        <v>0</v>
      </c>
      <c r="AE150" s="166" t="e">
        <f t="shared" si="149"/>
        <v>#DIV/0!</v>
      </c>
      <c r="AF150" s="134">
        <v>4</v>
      </c>
      <c r="AG150" s="166">
        <f>(AF150*100)/8</f>
        <v>50</v>
      </c>
      <c r="AH150" s="134">
        <v>3</v>
      </c>
      <c r="AI150" s="166">
        <f t="shared" si="158"/>
        <v>75</v>
      </c>
      <c r="AJ150" s="134">
        <v>0</v>
      </c>
      <c r="AK150" s="166">
        <f>(AJ150*100)/8</f>
        <v>0</v>
      </c>
      <c r="AL150" s="134">
        <v>0</v>
      </c>
      <c r="AM150" s="134" t="e">
        <f t="shared" si="155"/>
        <v>#DIV/0!</v>
      </c>
      <c r="AN150" s="134">
        <v>8</v>
      </c>
      <c r="AO150" s="166">
        <f t="shared" si="156"/>
        <v>100</v>
      </c>
      <c r="AP150" s="134">
        <v>7</v>
      </c>
      <c r="AQ150" s="166">
        <f t="shared" si="157"/>
        <v>87.5</v>
      </c>
      <c r="AS150" s="145" t="s">
        <v>270</v>
      </c>
      <c r="AT150" s="145" t="s">
        <v>270</v>
      </c>
      <c r="AU150" s="145" t="s">
        <v>270</v>
      </c>
      <c r="AV150" s="145" t="s">
        <v>270</v>
      </c>
      <c r="AX150" s="134"/>
      <c r="AY150" s="134"/>
      <c r="AZ150" s="134"/>
      <c r="BA150" s="134"/>
      <c r="BB150" s="134"/>
      <c r="BC150" s="134"/>
      <c r="BD150" s="134"/>
      <c r="BE150" s="134"/>
    </row>
    <row r="151" spans="1:57" s="145" customFormat="1" ht="30" x14ac:dyDescent="0.25">
      <c r="A151" s="190" t="s">
        <v>451</v>
      </c>
      <c r="B151" s="140" t="s">
        <v>270</v>
      </c>
      <c r="C151" s="189" t="s">
        <v>270</v>
      </c>
      <c r="D151" s="140" t="s">
        <v>270</v>
      </c>
      <c r="E151" s="141" t="s">
        <v>270</v>
      </c>
      <c r="F151" s="140" t="s">
        <v>270</v>
      </c>
      <c r="G151" s="189" t="s">
        <v>270</v>
      </c>
      <c r="H151" s="140" t="s">
        <v>270</v>
      </c>
      <c r="I151" s="141" t="s">
        <v>270</v>
      </c>
      <c r="J151" s="140" t="s">
        <v>270</v>
      </c>
      <c r="K151" s="189" t="s">
        <v>270</v>
      </c>
      <c r="L151" s="140" t="s">
        <v>270</v>
      </c>
      <c r="M151" s="141" t="s">
        <v>270</v>
      </c>
      <c r="N151" s="140" t="s">
        <v>270</v>
      </c>
      <c r="O151" s="141" t="s">
        <v>270</v>
      </c>
      <c r="P151" s="139" t="s">
        <v>270</v>
      </c>
      <c r="Q151" s="139" t="s">
        <v>270</v>
      </c>
      <c r="R151" s="139" t="s">
        <v>270</v>
      </c>
      <c r="S151" s="139" t="s">
        <v>270</v>
      </c>
      <c r="T151" s="139" t="s">
        <v>270</v>
      </c>
      <c r="U151" s="143" t="s">
        <v>270</v>
      </c>
      <c r="V151" s="139"/>
      <c r="X151" s="134">
        <v>0</v>
      </c>
      <c r="Y151" s="165">
        <f>(X151*100)/2</f>
        <v>0</v>
      </c>
      <c r="Z151" s="134">
        <v>0</v>
      </c>
      <c r="AA151" s="166" t="e">
        <f t="shared" si="153"/>
        <v>#DIV/0!</v>
      </c>
      <c r="AB151" s="134">
        <v>0</v>
      </c>
      <c r="AC151" s="166">
        <f>(AB151*100)/2</f>
        <v>0</v>
      </c>
      <c r="AD151" s="134">
        <v>0</v>
      </c>
      <c r="AE151" s="166" t="e">
        <f t="shared" si="149"/>
        <v>#DIV/0!</v>
      </c>
      <c r="AF151" s="134">
        <v>2</v>
      </c>
      <c r="AG151" s="166">
        <f>(AF151*100)/2</f>
        <v>100</v>
      </c>
      <c r="AH151" s="134">
        <v>3</v>
      </c>
      <c r="AI151" s="166">
        <f t="shared" si="158"/>
        <v>150</v>
      </c>
      <c r="AJ151" s="134">
        <v>0</v>
      </c>
      <c r="AK151" s="166">
        <f>(AJ151*100)/2</f>
        <v>0</v>
      </c>
      <c r="AL151" s="134">
        <v>0</v>
      </c>
      <c r="AM151" s="134" t="e">
        <f t="shared" si="155"/>
        <v>#DIV/0!</v>
      </c>
      <c r="AN151" s="134">
        <v>2</v>
      </c>
      <c r="AO151" s="166">
        <f t="shared" si="156"/>
        <v>100</v>
      </c>
      <c r="AP151" s="134">
        <v>3</v>
      </c>
      <c r="AQ151" s="166">
        <f t="shared" si="157"/>
        <v>150</v>
      </c>
      <c r="AS151" s="145" t="s">
        <v>270</v>
      </c>
      <c r="AT151" s="145" t="s">
        <v>270</v>
      </c>
      <c r="AU151" s="145" t="s">
        <v>270</v>
      </c>
      <c r="AV151" s="145" t="s">
        <v>270</v>
      </c>
      <c r="AX151" s="134"/>
      <c r="AY151" s="134"/>
      <c r="AZ151" s="134"/>
      <c r="BA151" s="134"/>
      <c r="BB151" s="134"/>
      <c r="BC151" s="134"/>
      <c r="BD151" s="134"/>
      <c r="BE151" s="134"/>
    </row>
    <row r="152" spans="1:57" s="145" customFormat="1" ht="45" x14ac:dyDescent="0.25">
      <c r="A152" s="190" t="s">
        <v>452</v>
      </c>
      <c r="B152" s="140" t="s">
        <v>270</v>
      </c>
      <c r="C152" s="189" t="s">
        <v>270</v>
      </c>
      <c r="D152" s="140" t="s">
        <v>270</v>
      </c>
      <c r="E152" s="141" t="s">
        <v>270</v>
      </c>
      <c r="F152" s="140" t="s">
        <v>270</v>
      </c>
      <c r="G152" s="189" t="s">
        <v>270</v>
      </c>
      <c r="H152" s="140" t="s">
        <v>270</v>
      </c>
      <c r="I152" s="141" t="s">
        <v>270</v>
      </c>
      <c r="J152" s="140" t="s">
        <v>270</v>
      </c>
      <c r="K152" s="189" t="s">
        <v>270</v>
      </c>
      <c r="L152" s="140" t="s">
        <v>270</v>
      </c>
      <c r="M152" s="141" t="s">
        <v>270</v>
      </c>
      <c r="N152" s="140" t="s">
        <v>270</v>
      </c>
      <c r="O152" s="141" t="s">
        <v>270</v>
      </c>
      <c r="P152" s="139" t="s">
        <v>270</v>
      </c>
      <c r="Q152" s="139" t="s">
        <v>270</v>
      </c>
      <c r="R152" s="139" t="s">
        <v>270</v>
      </c>
      <c r="S152" s="139" t="s">
        <v>270</v>
      </c>
      <c r="T152" s="139" t="s">
        <v>270</v>
      </c>
      <c r="U152" s="143" t="s">
        <v>270</v>
      </c>
      <c r="V152" s="139"/>
      <c r="X152" s="134">
        <v>1</v>
      </c>
      <c r="Y152" s="165">
        <f>(X152*100)/5</f>
        <v>20</v>
      </c>
      <c r="Z152" s="134">
        <v>2</v>
      </c>
      <c r="AA152" s="166">
        <f>(Z152*100)/X152</f>
        <v>200</v>
      </c>
      <c r="AB152" s="134">
        <v>0</v>
      </c>
      <c r="AC152" s="166">
        <f>(AB152*100)/5</f>
        <v>0</v>
      </c>
      <c r="AD152" s="134">
        <v>10</v>
      </c>
      <c r="AE152" s="166" t="e">
        <f t="shared" si="149"/>
        <v>#DIV/0!</v>
      </c>
      <c r="AF152" s="134">
        <v>2</v>
      </c>
      <c r="AG152" s="166">
        <f>(AF152*100)/5</f>
        <v>40</v>
      </c>
      <c r="AH152" s="134">
        <v>13</v>
      </c>
      <c r="AI152" s="166">
        <f>(AH152*100)/AF152</f>
        <v>650</v>
      </c>
      <c r="AJ152" s="134">
        <v>2</v>
      </c>
      <c r="AK152" s="166">
        <f>(AJ152*100)/5</f>
        <v>40</v>
      </c>
      <c r="AL152" s="134">
        <v>0</v>
      </c>
      <c r="AM152" s="166">
        <f>(AL152*100)/AJ152</f>
        <v>0</v>
      </c>
      <c r="AN152" s="134">
        <v>5</v>
      </c>
      <c r="AO152" s="166">
        <f>(Y152+AC152+AG152+AK152)</f>
        <v>100</v>
      </c>
      <c r="AP152" s="134">
        <v>25</v>
      </c>
      <c r="AQ152" s="166">
        <f>(AP152*100)/AN152</f>
        <v>500</v>
      </c>
      <c r="AS152" s="167">
        <v>2</v>
      </c>
      <c r="AT152" s="168">
        <f>(AS152*100)/8</f>
        <v>25</v>
      </c>
      <c r="AU152" s="167">
        <v>4</v>
      </c>
      <c r="AV152" s="169">
        <f>(AU152*100)/AS152</f>
        <v>200</v>
      </c>
      <c r="AX152" s="134"/>
      <c r="AY152" s="134"/>
      <c r="AZ152" s="134"/>
      <c r="BA152" s="134"/>
      <c r="BB152" s="134"/>
      <c r="BC152" s="134"/>
      <c r="BD152" s="134"/>
      <c r="BE152" s="134"/>
    </row>
    <row r="153" spans="1:57" s="145" customFormat="1" x14ac:dyDescent="0.25">
      <c r="A153" s="191" t="s">
        <v>453</v>
      </c>
      <c r="B153" s="140" t="s">
        <v>270</v>
      </c>
      <c r="C153" s="189" t="s">
        <v>270</v>
      </c>
      <c r="D153" s="140" t="s">
        <v>270</v>
      </c>
      <c r="E153" s="141" t="s">
        <v>270</v>
      </c>
      <c r="F153" s="140" t="s">
        <v>270</v>
      </c>
      <c r="G153" s="189" t="s">
        <v>270</v>
      </c>
      <c r="H153" s="140" t="s">
        <v>270</v>
      </c>
      <c r="I153" s="141" t="s">
        <v>270</v>
      </c>
      <c r="J153" s="140" t="s">
        <v>270</v>
      </c>
      <c r="K153" s="189" t="s">
        <v>270</v>
      </c>
      <c r="L153" s="140" t="s">
        <v>270</v>
      </c>
      <c r="M153" s="141" t="s">
        <v>270</v>
      </c>
      <c r="N153" s="140" t="s">
        <v>270</v>
      </c>
      <c r="O153" s="189" t="s">
        <v>270</v>
      </c>
      <c r="P153" s="139" t="s">
        <v>270</v>
      </c>
      <c r="Q153" s="139" t="s">
        <v>270</v>
      </c>
      <c r="R153" s="139" t="s">
        <v>270</v>
      </c>
      <c r="S153" s="139" t="s">
        <v>270</v>
      </c>
      <c r="T153" s="139" t="s">
        <v>270</v>
      </c>
      <c r="U153" s="143" t="s">
        <v>270</v>
      </c>
      <c r="V153" s="139"/>
      <c r="X153" s="134">
        <v>9</v>
      </c>
      <c r="Y153" s="165">
        <f>(X153*100)/36</f>
        <v>25</v>
      </c>
      <c r="Z153" s="134">
        <v>8</v>
      </c>
      <c r="AA153" s="166">
        <f>(Z153*100)/X153</f>
        <v>88.888888888888886</v>
      </c>
      <c r="AB153" s="134">
        <v>9</v>
      </c>
      <c r="AC153" s="166">
        <f>(AB153*100)/36</f>
        <v>25</v>
      </c>
      <c r="AD153" s="134">
        <v>13</v>
      </c>
      <c r="AE153" s="166">
        <f t="shared" si="149"/>
        <v>144.44444444444446</v>
      </c>
      <c r="AF153" s="134">
        <v>9</v>
      </c>
      <c r="AG153" s="166">
        <f>(AF153*100)/36</f>
        <v>25</v>
      </c>
      <c r="AH153" s="134">
        <v>20</v>
      </c>
      <c r="AI153" s="166">
        <f>(AH153*100)/AF153</f>
        <v>222.22222222222223</v>
      </c>
      <c r="AJ153" s="134">
        <v>9</v>
      </c>
      <c r="AK153" s="166">
        <f>(AJ153*100)/36</f>
        <v>25</v>
      </c>
      <c r="AL153" s="134">
        <v>9</v>
      </c>
      <c r="AM153" s="166">
        <f>(AL153*100)/AJ153</f>
        <v>100</v>
      </c>
      <c r="AN153" s="134">
        <v>36</v>
      </c>
      <c r="AO153" s="166">
        <f>(Y153+AC153+AG153+AK153)</f>
        <v>100</v>
      </c>
      <c r="AP153" s="134">
        <v>50</v>
      </c>
      <c r="AQ153" s="166">
        <f>(AP153*100)/AN153</f>
        <v>138.88888888888889</v>
      </c>
      <c r="AS153" s="145" t="s">
        <v>270</v>
      </c>
      <c r="AT153" s="145" t="s">
        <v>270</v>
      </c>
      <c r="AU153" s="145" t="s">
        <v>270</v>
      </c>
      <c r="AV153" s="145" t="s">
        <v>270</v>
      </c>
      <c r="AX153" s="134"/>
      <c r="AY153" s="134"/>
      <c r="AZ153" s="134"/>
      <c r="BA153" s="134"/>
      <c r="BB153" s="134"/>
      <c r="BC153" s="134"/>
      <c r="BD153" s="134"/>
      <c r="BE153" s="134"/>
    </row>
    <row r="154" spans="1:57" s="145" customFormat="1" ht="30" x14ac:dyDescent="0.25">
      <c r="A154" s="190" t="s">
        <v>454</v>
      </c>
      <c r="B154" s="140" t="s">
        <v>270</v>
      </c>
      <c r="C154" s="189" t="s">
        <v>270</v>
      </c>
      <c r="D154" s="140" t="s">
        <v>270</v>
      </c>
      <c r="E154" s="141" t="s">
        <v>270</v>
      </c>
      <c r="F154" s="140" t="s">
        <v>270</v>
      </c>
      <c r="G154" s="189" t="s">
        <v>270</v>
      </c>
      <c r="H154" s="140" t="s">
        <v>270</v>
      </c>
      <c r="I154" s="141" t="s">
        <v>270</v>
      </c>
      <c r="J154" s="140" t="s">
        <v>270</v>
      </c>
      <c r="K154" s="189" t="s">
        <v>270</v>
      </c>
      <c r="L154" s="140" t="s">
        <v>270</v>
      </c>
      <c r="M154" s="141" t="s">
        <v>270</v>
      </c>
      <c r="N154" s="140" t="s">
        <v>270</v>
      </c>
      <c r="O154" s="189" t="s">
        <v>270</v>
      </c>
      <c r="P154" s="139" t="s">
        <v>270</v>
      </c>
      <c r="Q154" s="139" t="s">
        <v>270</v>
      </c>
      <c r="R154" s="139" t="s">
        <v>270</v>
      </c>
      <c r="S154" s="139" t="s">
        <v>270</v>
      </c>
      <c r="T154" s="139" t="s">
        <v>270</v>
      </c>
      <c r="U154" s="143" t="s">
        <v>270</v>
      </c>
      <c r="V154" s="139"/>
      <c r="X154" s="134">
        <v>175</v>
      </c>
      <c r="Y154" s="165">
        <f>(X154*100)/700</f>
        <v>25</v>
      </c>
      <c r="Z154" s="134">
        <v>199</v>
      </c>
      <c r="AA154" s="166">
        <f t="shared" ref="AA154:AA158" si="159">(Z154*100)/X154</f>
        <v>113.71428571428571</v>
      </c>
      <c r="AB154" s="134">
        <v>175</v>
      </c>
      <c r="AC154" s="166">
        <f>(AB154*100)/700</f>
        <v>25</v>
      </c>
      <c r="AD154" s="134">
        <v>153</v>
      </c>
      <c r="AE154" s="166">
        <f t="shared" si="149"/>
        <v>87.428571428571431</v>
      </c>
      <c r="AF154" s="134">
        <v>175</v>
      </c>
      <c r="AG154" s="166">
        <f>(AF154*100)/700</f>
        <v>25</v>
      </c>
      <c r="AH154" s="134">
        <v>174</v>
      </c>
      <c r="AI154" s="166">
        <f>(AH154*100)/AF154</f>
        <v>99.428571428571431</v>
      </c>
      <c r="AJ154" s="134">
        <v>175</v>
      </c>
      <c r="AK154" s="166">
        <f>(AJ154*100)/700</f>
        <v>25</v>
      </c>
      <c r="AL154" s="134">
        <v>103</v>
      </c>
      <c r="AM154" s="166">
        <f>(AL154*100)/AJ154</f>
        <v>58.857142857142854</v>
      </c>
      <c r="AN154" s="134">
        <v>700</v>
      </c>
      <c r="AO154" s="166">
        <f>(Y154+AC154+AG154+AK154)</f>
        <v>100</v>
      </c>
      <c r="AP154" s="134">
        <v>629</v>
      </c>
      <c r="AQ154" s="166">
        <f>(AP154*100)/AN154</f>
        <v>89.857142857142861</v>
      </c>
      <c r="AS154" s="167">
        <v>125</v>
      </c>
      <c r="AT154" s="168">
        <f>(AS154*100)/500</f>
        <v>25</v>
      </c>
      <c r="AU154" s="167">
        <v>178</v>
      </c>
      <c r="AV154" s="169">
        <f>(AU154*100)/AS154</f>
        <v>142.4</v>
      </c>
      <c r="AX154" s="134"/>
      <c r="AY154" s="134"/>
      <c r="AZ154" s="134"/>
      <c r="BA154" s="134"/>
      <c r="BB154" s="134"/>
      <c r="BC154" s="134"/>
      <c r="BD154" s="134"/>
      <c r="BE154" s="134"/>
    </row>
    <row r="155" spans="1:57" s="145" customFormat="1" x14ac:dyDescent="0.25">
      <c r="A155" s="190" t="s">
        <v>455</v>
      </c>
      <c r="B155" s="140" t="s">
        <v>270</v>
      </c>
      <c r="C155" s="189" t="s">
        <v>270</v>
      </c>
      <c r="D155" s="140" t="s">
        <v>270</v>
      </c>
      <c r="E155" s="141" t="s">
        <v>270</v>
      </c>
      <c r="F155" s="140" t="s">
        <v>270</v>
      </c>
      <c r="G155" s="189" t="s">
        <v>270</v>
      </c>
      <c r="H155" s="140" t="s">
        <v>270</v>
      </c>
      <c r="I155" s="141" t="s">
        <v>270</v>
      </c>
      <c r="J155" s="140" t="s">
        <v>270</v>
      </c>
      <c r="K155" s="189" t="s">
        <v>270</v>
      </c>
      <c r="L155" s="140" t="s">
        <v>270</v>
      </c>
      <c r="M155" s="141" t="s">
        <v>270</v>
      </c>
      <c r="N155" s="140" t="s">
        <v>270</v>
      </c>
      <c r="O155" s="189" t="s">
        <v>270</v>
      </c>
      <c r="P155" s="139" t="s">
        <v>270</v>
      </c>
      <c r="Q155" s="139" t="s">
        <v>270</v>
      </c>
      <c r="R155" s="139" t="s">
        <v>270</v>
      </c>
      <c r="S155" s="139" t="s">
        <v>270</v>
      </c>
      <c r="T155" s="139" t="s">
        <v>270</v>
      </c>
      <c r="U155" s="143" t="s">
        <v>270</v>
      </c>
      <c r="V155" s="139"/>
      <c r="X155" s="134">
        <v>30</v>
      </c>
      <c r="Y155" s="165">
        <f>(X155*100)/120</f>
        <v>25</v>
      </c>
      <c r="Z155" s="134">
        <v>37</v>
      </c>
      <c r="AA155" s="166">
        <f t="shared" si="159"/>
        <v>123.33333333333333</v>
      </c>
      <c r="AB155" s="134">
        <v>30</v>
      </c>
      <c r="AC155" s="166">
        <f>(AB155*100)/120</f>
        <v>25</v>
      </c>
      <c r="AD155" s="134">
        <v>37</v>
      </c>
      <c r="AE155" s="166">
        <f t="shared" si="149"/>
        <v>123.33333333333333</v>
      </c>
      <c r="AF155" s="134">
        <v>30</v>
      </c>
      <c r="AG155" s="166">
        <f>(AF155*100)/120</f>
        <v>25</v>
      </c>
      <c r="AH155" s="134">
        <v>28</v>
      </c>
      <c r="AI155" s="166">
        <f t="shared" ref="AI155:AI159" si="160">(AH155*100)/AF155</f>
        <v>93.333333333333329</v>
      </c>
      <c r="AJ155" s="134">
        <v>30</v>
      </c>
      <c r="AK155" s="166">
        <f>(AJ155*100)/120</f>
        <v>25</v>
      </c>
      <c r="AL155" s="134">
        <v>28</v>
      </c>
      <c r="AM155" s="166">
        <f t="shared" ref="AM155:AM158" si="161">(AL155*100)/AJ155</f>
        <v>93.333333333333329</v>
      </c>
      <c r="AN155" s="134">
        <v>120</v>
      </c>
      <c r="AO155" s="166">
        <f t="shared" ref="AO155:AO158" si="162">(Y155+AC155+AG155+AK155)</f>
        <v>100</v>
      </c>
      <c r="AP155" s="134">
        <v>130</v>
      </c>
      <c r="AQ155" s="166">
        <f t="shared" ref="AQ155:AQ158" si="163">(AP155*100)/AN155</f>
        <v>108.33333333333333</v>
      </c>
      <c r="AS155" s="167">
        <v>30</v>
      </c>
      <c r="AT155" s="168">
        <f>(AS155*100)/120</f>
        <v>25</v>
      </c>
      <c r="AU155" s="167">
        <v>32</v>
      </c>
      <c r="AV155" s="169">
        <f>(AU155*100)/AS155</f>
        <v>106.66666666666667</v>
      </c>
      <c r="AX155" s="134"/>
      <c r="AY155" s="134"/>
      <c r="AZ155" s="134"/>
      <c r="BA155" s="134"/>
      <c r="BB155" s="134"/>
      <c r="BC155" s="134"/>
      <c r="BD155" s="134"/>
      <c r="BE155" s="134"/>
    </row>
    <row r="156" spans="1:57" s="145" customFormat="1" ht="30" x14ac:dyDescent="0.25">
      <c r="A156" s="190" t="s">
        <v>456</v>
      </c>
      <c r="B156" s="140" t="s">
        <v>270</v>
      </c>
      <c r="C156" s="189" t="s">
        <v>270</v>
      </c>
      <c r="D156" s="140" t="s">
        <v>270</v>
      </c>
      <c r="E156" s="141" t="s">
        <v>270</v>
      </c>
      <c r="F156" s="140" t="s">
        <v>270</v>
      </c>
      <c r="G156" s="189" t="s">
        <v>270</v>
      </c>
      <c r="H156" s="140" t="s">
        <v>270</v>
      </c>
      <c r="I156" s="141" t="s">
        <v>270</v>
      </c>
      <c r="J156" s="140" t="s">
        <v>270</v>
      </c>
      <c r="K156" s="189" t="s">
        <v>270</v>
      </c>
      <c r="L156" s="140" t="s">
        <v>270</v>
      </c>
      <c r="M156" s="141" t="s">
        <v>270</v>
      </c>
      <c r="N156" s="140" t="s">
        <v>270</v>
      </c>
      <c r="O156" s="189" t="s">
        <v>270</v>
      </c>
      <c r="P156" s="139" t="s">
        <v>270</v>
      </c>
      <c r="Q156" s="139" t="s">
        <v>270</v>
      </c>
      <c r="R156" s="139" t="s">
        <v>270</v>
      </c>
      <c r="S156" s="139" t="s">
        <v>270</v>
      </c>
      <c r="T156" s="139" t="s">
        <v>270</v>
      </c>
      <c r="U156" s="143" t="s">
        <v>270</v>
      </c>
      <c r="V156" s="139"/>
      <c r="X156" s="134">
        <v>0</v>
      </c>
      <c r="Y156" s="165">
        <f>(X156*100)/5</f>
        <v>0</v>
      </c>
      <c r="Z156" s="134">
        <v>0</v>
      </c>
      <c r="AA156" s="166" t="e">
        <f t="shared" si="159"/>
        <v>#DIV/0!</v>
      </c>
      <c r="AB156" s="134">
        <v>1</v>
      </c>
      <c r="AC156" s="166">
        <f>(AB156*100)/5</f>
        <v>20</v>
      </c>
      <c r="AD156" s="134">
        <v>5</v>
      </c>
      <c r="AE156" s="166">
        <f t="shared" si="149"/>
        <v>500</v>
      </c>
      <c r="AF156" s="134">
        <v>2</v>
      </c>
      <c r="AG156" s="166">
        <f>(AF156*100)/5</f>
        <v>40</v>
      </c>
      <c r="AH156" s="134">
        <v>7</v>
      </c>
      <c r="AI156" s="166">
        <f t="shared" si="160"/>
        <v>350</v>
      </c>
      <c r="AJ156" s="134">
        <v>2</v>
      </c>
      <c r="AK156" s="166">
        <f>(AJ156*100)/5</f>
        <v>40</v>
      </c>
      <c r="AL156" s="134">
        <v>2</v>
      </c>
      <c r="AM156" s="166">
        <f t="shared" si="161"/>
        <v>100</v>
      </c>
      <c r="AN156" s="134">
        <v>5</v>
      </c>
      <c r="AO156" s="166">
        <f t="shared" si="162"/>
        <v>100</v>
      </c>
      <c r="AP156" s="134">
        <v>14</v>
      </c>
      <c r="AQ156" s="166">
        <f t="shared" si="163"/>
        <v>280</v>
      </c>
      <c r="AS156" s="167">
        <v>0</v>
      </c>
      <c r="AT156" s="168">
        <f>(AS156*100)/5</f>
        <v>0</v>
      </c>
      <c r="AU156" s="167">
        <v>2</v>
      </c>
      <c r="AV156" s="169" t="e">
        <f>(AU156*100)/AS156</f>
        <v>#DIV/0!</v>
      </c>
      <c r="AX156" s="134"/>
      <c r="AY156" s="134"/>
      <c r="AZ156" s="134"/>
      <c r="BA156" s="134"/>
      <c r="BB156" s="134"/>
      <c r="BC156" s="134"/>
      <c r="BD156" s="134"/>
      <c r="BE156" s="134"/>
    </row>
    <row r="157" spans="1:57" s="145" customFormat="1" ht="30" x14ac:dyDescent="0.25">
      <c r="A157" s="190" t="s">
        <v>457</v>
      </c>
      <c r="B157" s="140" t="s">
        <v>270</v>
      </c>
      <c r="C157" s="189" t="s">
        <v>270</v>
      </c>
      <c r="D157" s="140" t="s">
        <v>270</v>
      </c>
      <c r="E157" s="141" t="s">
        <v>270</v>
      </c>
      <c r="F157" s="140" t="s">
        <v>270</v>
      </c>
      <c r="G157" s="189" t="s">
        <v>270</v>
      </c>
      <c r="H157" s="140" t="s">
        <v>270</v>
      </c>
      <c r="I157" s="141" t="s">
        <v>270</v>
      </c>
      <c r="J157" s="140" t="s">
        <v>270</v>
      </c>
      <c r="K157" s="189" t="s">
        <v>270</v>
      </c>
      <c r="L157" s="140" t="s">
        <v>270</v>
      </c>
      <c r="M157" s="141" t="s">
        <v>270</v>
      </c>
      <c r="N157" s="140" t="s">
        <v>270</v>
      </c>
      <c r="O157" s="189" t="s">
        <v>270</v>
      </c>
      <c r="P157" s="139" t="s">
        <v>270</v>
      </c>
      <c r="Q157" s="139" t="s">
        <v>270</v>
      </c>
      <c r="R157" s="139" t="s">
        <v>270</v>
      </c>
      <c r="S157" s="139" t="s">
        <v>270</v>
      </c>
      <c r="T157" s="139" t="s">
        <v>270</v>
      </c>
      <c r="U157" s="143" t="s">
        <v>270</v>
      </c>
      <c r="V157" s="139"/>
      <c r="X157" s="134">
        <v>225</v>
      </c>
      <c r="Y157" s="165">
        <f>(X157*100)/900</f>
        <v>25</v>
      </c>
      <c r="Z157" s="134">
        <v>246</v>
      </c>
      <c r="AA157" s="166">
        <f t="shared" si="159"/>
        <v>109.33333333333333</v>
      </c>
      <c r="AB157" s="134">
        <v>225</v>
      </c>
      <c r="AC157" s="166">
        <f>(AB157*100)/900</f>
        <v>25</v>
      </c>
      <c r="AD157" s="134">
        <v>237</v>
      </c>
      <c r="AE157" s="166">
        <f t="shared" si="149"/>
        <v>105.33333333333333</v>
      </c>
      <c r="AF157" s="134">
        <v>225</v>
      </c>
      <c r="AG157" s="166">
        <f>(AF157*100)/900</f>
        <v>25</v>
      </c>
      <c r="AH157" s="134">
        <v>211</v>
      </c>
      <c r="AI157" s="166">
        <f t="shared" si="160"/>
        <v>93.777777777777771</v>
      </c>
      <c r="AJ157" s="134">
        <v>225</v>
      </c>
      <c r="AK157" s="166">
        <f>(AJ157*100)/900</f>
        <v>25</v>
      </c>
      <c r="AL157" s="134">
        <v>135</v>
      </c>
      <c r="AM157" s="166">
        <f t="shared" si="161"/>
        <v>60</v>
      </c>
      <c r="AN157" s="134">
        <v>900</v>
      </c>
      <c r="AO157" s="166">
        <f t="shared" si="162"/>
        <v>100</v>
      </c>
      <c r="AP157" s="134">
        <v>829</v>
      </c>
      <c r="AQ157" s="166">
        <f t="shared" si="163"/>
        <v>92.111111111111114</v>
      </c>
      <c r="AS157" s="145" t="s">
        <v>270</v>
      </c>
      <c r="AT157" s="145" t="s">
        <v>270</v>
      </c>
      <c r="AU157" s="145" t="s">
        <v>270</v>
      </c>
      <c r="AV157" s="145" t="s">
        <v>270</v>
      </c>
      <c r="AX157" s="134"/>
      <c r="AY157" s="134"/>
      <c r="AZ157" s="134"/>
      <c r="BA157" s="134"/>
      <c r="BB157" s="134"/>
      <c r="BC157" s="134"/>
      <c r="BD157" s="134"/>
      <c r="BE157" s="134"/>
    </row>
    <row r="158" spans="1:57" s="145" customFormat="1" ht="30" x14ac:dyDescent="0.25">
      <c r="A158" s="191" t="s">
        <v>458</v>
      </c>
      <c r="B158" s="140" t="s">
        <v>270</v>
      </c>
      <c r="C158" s="189" t="s">
        <v>270</v>
      </c>
      <c r="D158" s="140" t="s">
        <v>270</v>
      </c>
      <c r="E158" s="141" t="s">
        <v>270</v>
      </c>
      <c r="F158" s="140" t="s">
        <v>270</v>
      </c>
      <c r="G158" s="189" t="s">
        <v>270</v>
      </c>
      <c r="H158" s="140" t="s">
        <v>270</v>
      </c>
      <c r="I158" s="141" t="s">
        <v>270</v>
      </c>
      <c r="J158" s="140" t="s">
        <v>270</v>
      </c>
      <c r="K158" s="189" t="s">
        <v>270</v>
      </c>
      <c r="L158" s="140" t="s">
        <v>270</v>
      </c>
      <c r="M158" s="141" t="s">
        <v>270</v>
      </c>
      <c r="N158" s="140" t="s">
        <v>270</v>
      </c>
      <c r="O158" s="189" t="s">
        <v>270</v>
      </c>
      <c r="P158" s="139" t="s">
        <v>270</v>
      </c>
      <c r="Q158" s="139" t="s">
        <v>270</v>
      </c>
      <c r="R158" s="139" t="s">
        <v>270</v>
      </c>
      <c r="S158" s="139" t="s">
        <v>270</v>
      </c>
      <c r="T158" s="139" t="s">
        <v>270</v>
      </c>
      <c r="U158" s="143" t="s">
        <v>270</v>
      </c>
      <c r="V158" s="139"/>
      <c r="X158" s="134">
        <v>5</v>
      </c>
      <c r="Y158" s="165">
        <f>(X158*100)/25</f>
        <v>20</v>
      </c>
      <c r="Z158" s="134">
        <v>1</v>
      </c>
      <c r="AA158" s="166">
        <f t="shared" si="159"/>
        <v>20</v>
      </c>
      <c r="AB158" s="134">
        <v>7</v>
      </c>
      <c r="AC158" s="166">
        <f>(AB158*100)/25</f>
        <v>28</v>
      </c>
      <c r="AD158" s="134">
        <v>3</v>
      </c>
      <c r="AE158" s="166">
        <f t="shared" si="149"/>
        <v>42.857142857142854</v>
      </c>
      <c r="AF158" s="134">
        <v>7</v>
      </c>
      <c r="AG158" s="166">
        <f>(AF158*100)/25</f>
        <v>28</v>
      </c>
      <c r="AH158" s="134">
        <v>4</v>
      </c>
      <c r="AI158" s="166">
        <f t="shared" si="160"/>
        <v>57.142857142857146</v>
      </c>
      <c r="AJ158" s="134">
        <v>6</v>
      </c>
      <c r="AK158" s="166">
        <f>(AJ158*100)/25</f>
        <v>24</v>
      </c>
      <c r="AL158" s="134">
        <v>6</v>
      </c>
      <c r="AM158" s="166">
        <f t="shared" si="161"/>
        <v>100</v>
      </c>
      <c r="AN158" s="134">
        <v>25</v>
      </c>
      <c r="AO158" s="166">
        <f t="shared" si="162"/>
        <v>100</v>
      </c>
      <c r="AP158" s="134">
        <v>14</v>
      </c>
      <c r="AQ158" s="166">
        <f t="shared" si="163"/>
        <v>56</v>
      </c>
      <c r="AS158" s="145" t="s">
        <v>270</v>
      </c>
      <c r="AT158" s="145" t="s">
        <v>270</v>
      </c>
      <c r="AU158" s="145" t="s">
        <v>270</v>
      </c>
      <c r="AV158" s="145" t="s">
        <v>270</v>
      </c>
      <c r="AX158" s="134"/>
      <c r="AY158" s="134"/>
      <c r="AZ158" s="134"/>
      <c r="BA158" s="134"/>
      <c r="BB158" s="134"/>
      <c r="BC158" s="134"/>
      <c r="BD158" s="134"/>
      <c r="BE158" s="134"/>
    </row>
    <row r="159" spans="1:57" s="145" customFormat="1" ht="45" x14ac:dyDescent="0.25">
      <c r="A159" s="190" t="s">
        <v>459</v>
      </c>
      <c r="B159" s="140" t="s">
        <v>270</v>
      </c>
      <c r="C159" s="189" t="s">
        <v>270</v>
      </c>
      <c r="D159" s="140" t="s">
        <v>270</v>
      </c>
      <c r="E159" s="141" t="s">
        <v>270</v>
      </c>
      <c r="F159" s="140" t="s">
        <v>270</v>
      </c>
      <c r="G159" s="189" t="s">
        <v>270</v>
      </c>
      <c r="H159" s="140" t="s">
        <v>270</v>
      </c>
      <c r="I159" s="141" t="s">
        <v>270</v>
      </c>
      <c r="J159" s="140" t="s">
        <v>270</v>
      </c>
      <c r="K159" s="189" t="s">
        <v>270</v>
      </c>
      <c r="L159" s="140" t="s">
        <v>270</v>
      </c>
      <c r="M159" s="141" t="s">
        <v>270</v>
      </c>
      <c r="N159" s="140" t="s">
        <v>270</v>
      </c>
      <c r="O159" s="189" t="s">
        <v>270</v>
      </c>
      <c r="P159" s="139" t="s">
        <v>270</v>
      </c>
      <c r="Q159" s="139" t="s">
        <v>270</v>
      </c>
      <c r="R159" s="139" t="s">
        <v>270</v>
      </c>
      <c r="S159" s="139" t="s">
        <v>270</v>
      </c>
      <c r="T159" s="139" t="s">
        <v>270</v>
      </c>
      <c r="U159" s="143" t="s">
        <v>270</v>
      </c>
      <c r="V159" s="139"/>
      <c r="X159" s="134">
        <v>0</v>
      </c>
      <c r="Y159" s="165">
        <f>(X159*100)/4</f>
        <v>0</v>
      </c>
      <c r="Z159" s="134">
        <v>0</v>
      </c>
      <c r="AA159" s="166" t="e">
        <f>(Z159*100)/X159</f>
        <v>#DIV/0!</v>
      </c>
      <c r="AB159" s="134">
        <v>1</v>
      </c>
      <c r="AC159" s="166">
        <f>(AB159*100)/4</f>
        <v>25</v>
      </c>
      <c r="AD159" s="134">
        <v>1</v>
      </c>
      <c r="AE159" s="166">
        <f t="shared" si="149"/>
        <v>100</v>
      </c>
      <c r="AF159" s="134">
        <v>2</v>
      </c>
      <c r="AG159" s="166">
        <f>(AF159*100)/4</f>
        <v>50</v>
      </c>
      <c r="AH159" s="134">
        <v>0</v>
      </c>
      <c r="AI159" s="166">
        <f t="shared" si="160"/>
        <v>0</v>
      </c>
      <c r="AJ159" s="134">
        <v>1</v>
      </c>
      <c r="AK159" s="166">
        <f>(AJ159*100)/4</f>
        <v>25</v>
      </c>
      <c r="AL159" s="134">
        <v>0</v>
      </c>
      <c r="AM159" s="166">
        <f>(AL159*100)/AJ159</f>
        <v>0</v>
      </c>
      <c r="AN159" s="134">
        <v>4</v>
      </c>
      <c r="AO159" s="166">
        <f>(Y159+AC159+AG159+AK159)</f>
        <v>100</v>
      </c>
      <c r="AP159" s="134">
        <v>1</v>
      </c>
      <c r="AQ159" s="166">
        <f>(AP159*100)/AN159</f>
        <v>25</v>
      </c>
      <c r="AS159" s="145" t="s">
        <v>270</v>
      </c>
      <c r="AT159" s="145" t="s">
        <v>270</v>
      </c>
      <c r="AU159" s="145" t="s">
        <v>270</v>
      </c>
      <c r="AV159" s="145" t="s">
        <v>270</v>
      </c>
      <c r="AX159" s="134"/>
      <c r="AY159" s="134"/>
      <c r="AZ159" s="134"/>
      <c r="BA159" s="134"/>
      <c r="BB159" s="134"/>
      <c r="BC159" s="134"/>
      <c r="BD159" s="134"/>
      <c r="BE159" s="134"/>
    </row>
    <row r="160" spans="1:57" s="145" customFormat="1" ht="45" x14ac:dyDescent="0.25">
      <c r="A160" s="154" t="s">
        <v>460</v>
      </c>
      <c r="B160" s="139"/>
      <c r="C160" s="139"/>
      <c r="D160" s="139"/>
      <c r="E160" s="139"/>
      <c r="F160" s="139"/>
      <c r="G160" s="139"/>
      <c r="H160" s="139"/>
      <c r="I160" s="139"/>
      <c r="J160" s="139"/>
      <c r="K160" s="139"/>
      <c r="L160" s="139"/>
      <c r="M160" s="139"/>
      <c r="N160" s="139"/>
      <c r="O160" s="139"/>
      <c r="P160" s="139"/>
      <c r="Q160" s="139"/>
      <c r="R160" s="139"/>
      <c r="S160" s="139"/>
      <c r="T160" s="139"/>
      <c r="U160" s="139"/>
      <c r="V160" s="139"/>
      <c r="AX160" s="134"/>
      <c r="AY160" s="134"/>
      <c r="AZ160" s="134"/>
      <c r="BA160" s="134"/>
      <c r="BB160" s="134"/>
      <c r="BC160" s="134"/>
      <c r="BD160" s="134"/>
      <c r="BE160" s="134"/>
    </row>
    <row r="161" spans="1:57" s="145" customFormat="1" x14ac:dyDescent="0.25">
      <c r="A161" s="162" t="s">
        <v>461</v>
      </c>
      <c r="B161" s="139"/>
      <c r="C161" s="139"/>
      <c r="D161" s="139"/>
      <c r="E161" s="139"/>
      <c r="F161" s="139"/>
      <c r="G161" s="139"/>
      <c r="H161" s="139"/>
      <c r="I161" s="139"/>
      <c r="J161" s="139"/>
      <c r="K161" s="139"/>
      <c r="L161" s="139"/>
      <c r="M161" s="139"/>
      <c r="N161" s="139"/>
      <c r="O161" s="139"/>
      <c r="P161" s="139"/>
      <c r="Q161" s="139"/>
      <c r="R161" s="139"/>
      <c r="S161" s="139"/>
      <c r="T161" s="139"/>
      <c r="U161" s="139"/>
      <c r="V161" s="139"/>
      <c r="AX161" s="134"/>
      <c r="AY161" s="134"/>
      <c r="AZ161" s="134"/>
      <c r="BA161" s="134"/>
      <c r="BB161" s="134"/>
      <c r="BC161" s="134"/>
      <c r="BD161" s="134"/>
      <c r="BE161" s="134"/>
    </row>
    <row r="162" spans="1:57" s="145" customFormat="1" x14ac:dyDescent="0.25">
      <c r="A162" s="151" t="s">
        <v>462</v>
      </c>
      <c r="B162" s="139">
        <v>110</v>
      </c>
      <c r="C162" s="139">
        <v>25</v>
      </c>
      <c r="D162" s="139">
        <v>82</v>
      </c>
      <c r="E162" s="139">
        <v>19</v>
      </c>
      <c r="F162" s="139">
        <v>115</v>
      </c>
      <c r="G162" s="139">
        <v>25</v>
      </c>
      <c r="H162" s="139">
        <v>128</v>
      </c>
      <c r="I162" s="139">
        <v>28</v>
      </c>
      <c r="J162" s="139">
        <v>110</v>
      </c>
      <c r="K162" s="139">
        <v>25</v>
      </c>
      <c r="L162" s="139">
        <v>102</v>
      </c>
      <c r="M162" s="139">
        <v>23</v>
      </c>
      <c r="N162" s="139">
        <v>115</v>
      </c>
      <c r="O162" s="139">
        <v>25</v>
      </c>
      <c r="P162" s="139">
        <v>138</v>
      </c>
      <c r="Q162" s="139">
        <v>30</v>
      </c>
      <c r="R162" s="139">
        <v>450</v>
      </c>
      <c r="S162" s="139">
        <f t="shared" ref="S162:U164" si="164">C162+G162+K162+O162</f>
        <v>100</v>
      </c>
      <c r="T162" s="139">
        <f t="shared" si="164"/>
        <v>450</v>
      </c>
      <c r="U162" s="143">
        <v>100</v>
      </c>
      <c r="V162" s="139"/>
      <c r="X162" s="143" t="s">
        <v>270</v>
      </c>
      <c r="Y162" s="143" t="s">
        <v>270</v>
      </c>
      <c r="Z162" s="143" t="s">
        <v>270</v>
      </c>
      <c r="AA162" s="143" t="s">
        <v>270</v>
      </c>
      <c r="AB162" s="143" t="s">
        <v>270</v>
      </c>
      <c r="AC162" s="143" t="s">
        <v>270</v>
      </c>
      <c r="AD162" s="143" t="s">
        <v>270</v>
      </c>
      <c r="AE162" s="143" t="s">
        <v>270</v>
      </c>
      <c r="AF162" s="143" t="s">
        <v>270</v>
      </c>
      <c r="AG162" s="143" t="s">
        <v>270</v>
      </c>
      <c r="AH162" s="143" t="s">
        <v>270</v>
      </c>
      <c r="AI162" s="143" t="s">
        <v>270</v>
      </c>
      <c r="AJ162" s="143" t="s">
        <v>270</v>
      </c>
      <c r="AK162" s="143" t="s">
        <v>270</v>
      </c>
      <c r="AL162" s="143" t="s">
        <v>270</v>
      </c>
      <c r="AM162" s="143" t="s">
        <v>270</v>
      </c>
      <c r="AN162" s="143" t="s">
        <v>270</v>
      </c>
      <c r="AO162" s="143" t="s">
        <v>270</v>
      </c>
      <c r="AP162" s="143" t="s">
        <v>270</v>
      </c>
      <c r="AQ162" s="143" t="s">
        <v>270</v>
      </c>
      <c r="AS162" s="143" t="s">
        <v>270</v>
      </c>
      <c r="AT162" s="143" t="s">
        <v>270</v>
      </c>
      <c r="AU162" s="143" t="s">
        <v>270</v>
      </c>
      <c r="AV162" s="143" t="s">
        <v>270</v>
      </c>
      <c r="AX162" s="134"/>
      <c r="AY162" s="134"/>
      <c r="AZ162" s="134"/>
      <c r="BA162" s="134"/>
      <c r="BB162" s="134"/>
      <c r="BC162" s="134"/>
      <c r="BD162" s="134"/>
      <c r="BE162" s="134"/>
    </row>
    <row r="163" spans="1:57" s="145" customFormat="1" x14ac:dyDescent="0.25">
      <c r="A163" s="153" t="s">
        <v>463</v>
      </c>
      <c r="B163" s="139">
        <v>60</v>
      </c>
      <c r="C163" s="139">
        <v>25</v>
      </c>
      <c r="D163" s="139">
        <v>86</v>
      </c>
      <c r="E163" s="139">
        <v>36</v>
      </c>
      <c r="F163" s="139">
        <v>60</v>
      </c>
      <c r="G163" s="139">
        <v>25</v>
      </c>
      <c r="H163" s="139">
        <v>55</v>
      </c>
      <c r="I163" s="139">
        <v>23</v>
      </c>
      <c r="J163" s="139">
        <v>76</v>
      </c>
      <c r="K163" s="139">
        <v>25</v>
      </c>
      <c r="L163" s="139">
        <v>90</v>
      </c>
      <c r="M163" s="139">
        <v>30</v>
      </c>
      <c r="N163" s="139">
        <v>60</v>
      </c>
      <c r="O163" s="139">
        <v>25</v>
      </c>
      <c r="P163" s="139">
        <v>25</v>
      </c>
      <c r="Q163" s="139">
        <v>11</v>
      </c>
      <c r="R163" s="139">
        <f t="shared" ref="R163:R164" si="165">B163+F163+J163+N163</f>
        <v>256</v>
      </c>
      <c r="S163" s="139">
        <f t="shared" si="164"/>
        <v>100</v>
      </c>
      <c r="T163" s="139">
        <f t="shared" si="164"/>
        <v>256</v>
      </c>
      <c r="U163" s="143">
        <f t="shared" si="164"/>
        <v>100</v>
      </c>
      <c r="V163" s="139"/>
      <c r="X163" s="134">
        <v>65</v>
      </c>
      <c r="Y163" s="165">
        <f>(X163*100)/260</f>
        <v>25</v>
      </c>
      <c r="Z163" s="134">
        <v>96</v>
      </c>
      <c r="AA163" s="166">
        <f>(Z163*100)/X163</f>
        <v>147.69230769230768</v>
      </c>
      <c r="AB163" s="134">
        <v>65</v>
      </c>
      <c r="AC163" s="166">
        <f>(AB163*100)/260</f>
        <v>25</v>
      </c>
      <c r="AD163" s="134">
        <v>75</v>
      </c>
      <c r="AE163" s="166">
        <f t="shared" ref="AE163" si="166">(AD163*100)/AB163</f>
        <v>115.38461538461539</v>
      </c>
      <c r="AF163" s="134">
        <v>65</v>
      </c>
      <c r="AG163" s="166">
        <f>(AF163*100)/260</f>
        <v>25</v>
      </c>
      <c r="AH163" s="134">
        <v>87</v>
      </c>
      <c r="AI163" s="166">
        <f>(AH163*100)/AF163</f>
        <v>133.84615384615384</v>
      </c>
      <c r="AJ163" s="134">
        <v>65</v>
      </c>
      <c r="AK163" s="166">
        <f>(AJ163*100)/260</f>
        <v>25</v>
      </c>
      <c r="AL163" s="134">
        <v>85</v>
      </c>
      <c r="AM163" s="166">
        <f>(AL163*100)/AJ163</f>
        <v>130.76923076923077</v>
      </c>
      <c r="AN163" s="134">
        <v>260</v>
      </c>
      <c r="AO163" s="166">
        <f>(Y163+AC163+AG163+AK163)</f>
        <v>100</v>
      </c>
      <c r="AP163" s="134">
        <v>343</v>
      </c>
      <c r="AQ163" s="166">
        <f>(AP163*100)/AN163</f>
        <v>131.92307692307693</v>
      </c>
      <c r="AS163" s="167">
        <v>100</v>
      </c>
      <c r="AT163" s="168">
        <f>(AS163*100)/300</f>
        <v>33.333333333333336</v>
      </c>
      <c r="AU163" s="167">
        <v>114</v>
      </c>
      <c r="AV163" s="169">
        <f>(AU163*100)/AS163</f>
        <v>114</v>
      </c>
      <c r="AX163" s="134"/>
      <c r="AY163" s="134"/>
      <c r="AZ163" s="134"/>
      <c r="BA163" s="134"/>
      <c r="BB163" s="134"/>
      <c r="BC163" s="134"/>
      <c r="BD163" s="134"/>
      <c r="BE163" s="134"/>
    </row>
    <row r="164" spans="1:57" x14ac:dyDescent="0.25">
      <c r="A164" s="174" t="s">
        <v>464</v>
      </c>
      <c r="B164" s="139">
        <v>24</v>
      </c>
      <c r="C164" s="139">
        <v>100</v>
      </c>
      <c r="D164" s="139">
        <v>24</v>
      </c>
      <c r="E164" s="139">
        <v>100</v>
      </c>
      <c r="F164" s="139">
        <v>0</v>
      </c>
      <c r="G164" s="139">
        <v>0</v>
      </c>
      <c r="H164" s="139">
        <v>0</v>
      </c>
      <c r="I164" s="139">
        <v>0</v>
      </c>
      <c r="J164" s="139">
        <v>0</v>
      </c>
      <c r="K164" s="139">
        <v>0</v>
      </c>
      <c r="L164" s="139">
        <v>0</v>
      </c>
      <c r="M164" s="139">
        <v>0</v>
      </c>
      <c r="N164" s="139">
        <v>0</v>
      </c>
      <c r="O164" s="139">
        <v>0</v>
      </c>
      <c r="P164" s="139">
        <v>0</v>
      </c>
      <c r="Q164" s="139">
        <v>0</v>
      </c>
      <c r="R164" s="139">
        <f t="shared" si="165"/>
        <v>24</v>
      </c>
      <c r="S164" s="139">
        <f t="shared" si="164"/>
        <v>100</v>
      </c>
      <c r="T164" s="139">
        <f t="shared" si="164"/>
        <v>24</v>
      </c>
      <c r="U164" s="143">
        <f t="shared" si="164"/>
        <v>100</v>
      </c>
      <c r="V164" s="134"/>
      <c r="X164" s="143" t="s">
        <v>270</v>
      </c>
      <c r="Y164" s="143" t="s">
        <v>270</v>
      </c>
      <c r="Z164" s="143" t="s">
        <v>270</v>
      </c>
      <c r="AA164" s="143" t="s">
        <v>270</v>
      </c>
      <c r="AB164" s="143" t="s">
        <v>270</v>
      </c>
      <c r="AC164" s="143" t="s">
        <v>270</v>
      </c>
      <c r="AD164" s="143" t="s">
        <v>270</v>
      </c>
      <c r="AE164" s="143" t="s">
        <v>270</v>
      </c>
      <c r="AF164" s="143" t="s">
        <v>270</v>
      </c>
      <c r="AG164" s="143" t="s">
        <v>270</v>
      </c>
      <c r="AH164" s="143" t="s">
        <v>270</v>
      </c>
      <c r="AI164" s="143" t="s">
        <v>270</v>
      </c>
      <c r="AJ164" s="143" t="s">
        <v>270</v>
      </c>
      <c r="AK164" s="143" t="s">
        <v>270</v>
      </c>
      <c r="AL164" s="143" t="s">
        <v>270</v>
      </c>
      <c r="AM164" s="143" t="s">
        <v>270</v>
      </c>
      <c r="AN164" s="143" t="s">
        <v>270</v>
      </c>
      <c r="AO164" s="143" t="s">
        <v>270</v>
      </c>
      <c r="AP164" s="143" t="s">
        <v>270</v>
      </c>
      <c r="AQ164" s="143" t="s">
        <v>270</v>
      </c>
      <c r="AS164" s="143" t="s">
        <v>270</v>
      </c>
      <c r="AT164" s="143" t="s">
        <v>270</v>
      </c>
      <c r="AU164" s="143" t="s">
        <v>270</v>
      </c>
      <c r="AV164" s="143" t="s">
        <v>270</v>
      </c>
      <c r="AX164" s="134"/>
      <c r="AY164" s="134"/>
      <c r="AZ164" s="134"/>
      <c r="BA164" s="134"/>
      <c r="BB164" s="134"/>
      <c r="BC164" s="134"/>
      <c r="BD164" s="134"/>
      <c r="BE164" s="134"/>
    </row>
    <row r="165" spans="1:57" x14ac:dyDescent="0.25">
      <c r="A165" s="190" t="s">
        <v>465</v>
      </c>
      <c r="B165" t="s">
        <v>270</v>
      </c>
      <c r="C165" t="s">
        <v>270</v>
      </c>
      <c r="D165" t="s">
        <v>270</v>
      </c>
      <c r="E165" t="s">
        <v>270</v>
      </c>
      <c r="F165" t="s">
        <v>270</v>
      </c>
      <c r="G165" t="s">
        <v>270</v>
      </c>
      <c r="H165" t="s">
        <v>270</v>
      </c>
      <c r="I165" t="s">
        <v>270</v>
      </c>
      <c r="J165" t="s">
        <v>270</v>
      </c>
      <c r="K165" t="s">
        <v>270</v>
      </c>
      <c r="L165" t="s">
        <v>270</v>
      </c>
      <c r="M165" t="s">
        <v>270</v>
      </c>
      <c r="N165" t="s">
        <v>270</v>
      </c>
      <c r="O165" t="s">
        <v>270</v>
      </c>
      <c r="P165" t="s">
        <v>270</v>
      </c>
      <c r="Q165" t="s">
        <v>270</v>
      </c>
      <c r="R165" t="s">
        <v>270</v>
      </c>
      <c r="S165" t="s">
        <v>270</v>
      </c>
      <c r="T165" t="s">
        <v>270</v>
      </c>
      <c r="U165" t="s">
        <v>270</v>
      </c>
      <c r="X165" s="134">
        <v>100</v>
      </c>
      <c r="Y165" s="165">
        <f>(X165*100)/400</f>
        <v>25</v>
      </c>
      <c r="Z165" s="134">
        <v>48</v>
      </c>
      <c r="AA165" s="166">
        <f t="shared" ref="AA165:AA170" si="167">(Z165*100)/X165</f>
        <v>48</v>
      </c>
      <c r="AB165" s="134">
        <v>100</v>
      </c>
      <c r="AC165" s="166">
        <f>(AB165*100)/400</f>
        <v>25</v>
      </c>
      <c r="AD165" s="134">
        <v>94</v>
      </c>
      <c r="AE165" s="166">
        <f t="shared" ref="AE165:AE193" si="168">(AD165*100)/AB165</f>
        <v>94</v>
      </c>
      <c r="AF165" s="134">
        <v>100</v>
      </c>
      <c r="AG165" s="166">
        <f>(AF165*100)/400</f>
        <v>25</v>
      </c>
      <c r="AH165" s="134">
        <v>115</v>
      </c>
      <c r="AI165" s="166">
        <f t="shared" ref="AI165:AI170" si="169">(AH165*100)/AF165</f>
        <v>115</v>
      </c>
      <c r="AJ165" s="134">
        <v>100</v>
      </c>
      <c r="AK165" s="166">
        <f>(AJ165*100)/400</f>
        <v>25</v>
      </c>
      <c r="AL165" s="134">
        <v>97</v>
      </c>
      <c r="AM165" s="166">
        <f t="shared" ref="AM165:AM170" si="170">(AL165*100)/AJ165</f>
        <v>97</v>
      </c>
      <c r="AN165" s="134">
        <v>400</v>
      </c>
      <c r="AO165" s="166">
        <f t="shared" ref="AO165:AO170" si="171">(Y165+AC165+AG165+AK165)</f>
        <v>100</v>
      </c>
      <c r="AP165" s="134">
        <v>354</v>
      </c>
      <c r="AQ165" s="166">
        <f t="shared" ref="AQ165:AQ170" si="172">(AP165*100)/AN165</f>
        <v>88.5</v>
      </c>
      <c r="AS165" t="s">
        <v>270</v>
      </c>
      <c r="AT165" t="s">
        <v>270</v>
      </c>
      <c r="AU165" t="s">
        <v>270</v>
      </c>
      <c r="AV165" t="s">
        <v>270</v>
      </c>
      <c r="AX165" s="134"/>
      <c r="AY165" s="134"/>
      <c r="AZ165" s="134"/>
      <c r="BA165" s="134"/>
      <c r="BB165" s="134"/>
      <c r="BC165" s="134"/>
      <c r="BD165" s="134"/>
      <c r="BE165" s="134"/>
    </row>
    <row r="166" spans="1:57" x14ac:dyDescent="0.25">
      <c r="A166" s="190" t="s">
        <v>466</v>
      </c>
      <c r="B166" t="s">
        <v>270</v>
      </c>
      <c r="C166" t="s">
        <v>270</v>
      </c>
      <c r="D166" t="s">
        <v>270</v>
      </c>
      <c r="E166" t="s">
        <v>270</v>
      </c>
      <c r="F166" t="s">
        <v>270</v>
      </c>
      <c r="G166" t="s">
        <v>270</v>
      </c>
      <c r="H166" t="s">
        <v>270</v>
      </c>
      <c r="I166" t="s">
        <v>270</v>
      </c>
      <c r="J166" t="s">
        <v>270</v>
      </c>
      <c r="K166" t="s">
        <v>270</v>
      </c>
      <c r="L166" t="s">
        <v>270</v>
      </c>
      <c r="M166" t="s">
        <v>270</v>
      </c>
      <c r="N166" t="s">
        <v>270</v>
      </c>
      <c r="O166" t="s">
        <v>270</v>
      </c>
      <c r="P166" t="s">
        <v>270</v>
      </c>
      <c r="Q166" t="s">
        <v>270</v>
      </c>
      <c r="R166" t="s">
        <v>270</v>
      </c>
      <c r="S166" t="s">
        <v>270</v>
      </c>
      <c r="T166" t="s">
        <v>270</v>
      </c>
      <c r="U166" t="s">
        <v>270</v>
      </c>
      <c r="X166" s="134">
        <v>120</v>
      </c>
      <c r="Y166" s="165">
        <f>(X166*100)/480</f>
        <v>25</v>
      </c>
      <c r="Z166" s="134">
        <v>45</v>
      </c>
      <c r="AA166" s="166">
        <f t="shared" si="167"/>
        <v>37.5</v>
      </c>
      <c r="AB166" s="134">
        <v>120</v>
      </c>
      <c r="AC166" s="166">
        <f>(AB166*100)/480</f>
        <v>25</v>
      </c>
      <c r="AD166" s="134">
        <v>168</v>
      </c>
      <c r="AE166" s="166">
        <f t="shared" si="168"/>
        <v>140</v>
      </c>
      <c r="AF166" s="134">
        <v>120</v>
      </c>
      <c r="AG166" s="166">
        <f>(AF166*100)/480</f>
        <v>25</v>
      </c>
      <c r="AH166" s="134">
        <v>144</v>
      </c>
      <c r="AI166" s="166">
        <f t="shared" si="169"/>
        <v>120</v>
      </c>
      <c r="AJ166" s="134">
        <v>120</v>
      </c>
      <c r="AK166" s="166">
        <f>(AJ166*100)/480</f>
        <v>25</v>
      </c>
      <c r="AL166" s="134">
        <v>96</v>
      </c>
      <c r="AM166" s="166">
        <f t="shared" si="170"/>
        <v>80</v>
      </c>
      <c r="AN166" s="134">
        <v>480</v>
      </c>
      <c r="AO166" s="166">
        <f t="shared" si="171"/>
        <v>100</v>
      </c>
      <c r="AP166" s="134">
        <v>453</v>
      </c>
      <c r="AQ166" s="166">
        <f t="shared" si="172"/>
        <v>94.375</v>
      </c>
      <c r="AS166" s="167">
        <v>120</v>
      </c>
      <c r="AT166" s="168">
        <f>(AS166*100)/480</f>
        <v>25</v>
      </c>
      <c r="AU166" s="167">
        <v>1</v>
      </c>
      <c r="AV166" s="169">
        <f t="shared" ref="AV166:AV167" si="173">(AU166*100)/AS166</f>
        <v>0.83333333333333337</v>
      </c>
      <c r="AX166" s="134"/>
      <c r="AY166" s="134"/>
      <c r="AZ166" s="134"/>
      <c r="BA166" s="134"/>
      <c r="BB166" s="134"/>
      <c r="BC166" s="134"/>
      <c r="BD166" s="134"/>
      <c r="BE166" s="134"/>
    </row>
    <row r="167" spans="1:57" ht="30" x14ac:dyDescent="0.25">
      <c r="A167" s="190" t="s">
        <v>467</v>
      </c>
      <c r="B167" t="s">
        <v>270</v>
      </c>
      <c r="C167" t="s">
        <v>270</v>
      </c>
      <c r="D167" t="s">
        <v>270</v>
      </c>
      <c r="E167" t="s">
        <v>270</v>
      </c>
      <c r="F167" t="s">
        <v>270</v>
      </c>
      <c r="G167" t="s">
        <v>270</v>
      </c>
      <c r="H167" t="s">
        <v>270</v>
      </c>
      <c r="I167" t="s">
        <v>270</v>
      </c>
      <c r="J167" t="s">
        <v>270</v>
      </c>
      <c r="K167" t="s">
        <v>270</v>
      </c>
      <c r="L167" t="s">
        <v>270</v>
      </c>
      <c r="M167" t="s">
        <v>270</v>
      </c>
      <c r="N167" t="s">
        <v>270</v>
      </c>
      <c r="O167" t="s">
        <v>270</v>
      </c>
      <c r="P167" t="s">
        <v>270</v>
      </c>
      <c r="Q167" t="s">
        <v>270</v>
      </c>
      <c r="R167" t="s">
        <v>270</v>
      </c>
      <c r="S167" t="s">
        <v>270</v>
      </c>
      <c r="T167" t="s">
        <v>270</v>
      </c>
      <c r="U167" t="s">
        <v>270</v>
      </c>
      <c r="X167" s="134">
        <v>3</v>
      </c>
      <c r="Y167" s="165">
        <f>(X167*100)/12</f>
        <v>25</v>
      </c>
      <c r="Z167" s="134">
        <v>3</v>
      </c>
      <c r="AA167" s="166">
        <f t="shared" si="167"/>
        <v>100</v>
      </c>
      <c r="AB167" s="134">
        <v>3</v>
      </c>
      <c r="AC167" s="166">
        <f>(AB167*100)/12</f>
        <v>25</v>
      </c>
      <c r="AD167" s="134">
        <v>3</v>
      </c>
      <c r="AE167" s="166">
        <f t="shared" si="168"/>
        <v>100</v>
      </c>
      <c r="AF167" s="134">
        <v>3</v>
      </c>
      <c r="AG167" s="166">
        <f>(AF167*100)/12</f>
        <v>25</v>
      </c>
      <c r="AH167" s="134">
        <v>3</v>
      </c>
      <c r="AI167" s="166">
        <f t="shared" si="169"/>
        <v>100</v>
      </c>
      <c r="AJ167" s="134">
        <v>3</v>
      </c>
      <c r="AK167" s="166">
        <f>(AJ167*100)/12</f>
        <v>25</v>
      </c>
      <c r="AL167" s="134">
        <v>3</v>
      </c>
      <c r="AM167" s="166">
        <f t="shared" si="170"/>
        <v>100</v>
      </c>
      <c r="AN167" s="134">
        <v>12</v>
      </c>
      <c r="AO167" s="166">
        <f t="shared" si="171"/>
        <v>100</v>
      </c>
      <c r="AP167" s="134">
        <v>12</v>
      </c>
      <c r="AQ167" s="166">
        <f t="shared" si="172"/>
        <v>100</v>
      </c>
      <c r="AS167" s="167">
        <v>3</v>
      </c>
      <c r="AT167" s="168">
        <f>(AS167*100)/10</f>
        <v>30</v>
      </c>
      <c r="AU167" s="167">
        <v>3</v>
      </c>
      <c r="AV167" s="169">
        <f t="shared" si="173"/>
        <v>100</v>
      </c>
      <c r="AX167" s="134"/>
      <c r="AY167" s="134"/>
      <c r="AZ167" s="134"/>
      <c r="BA167" s="134"/>
      <c r="BB167" s="134"/>
      <c r="BC167" s="134"/>
      <c r="BD167" s="134"/>
      <c r="BE167" s="134"/>
    </row>
    <row r="168" spans="1:57" ht="30" x14ac:dyDescent="0.25">
      <c r="A168" s="190" t="s">
        <v>468</v>
      </c>
      <c r="B168" t="s">
        <v>270</v>
      </c>
      <c r="C168" t="s">
        <v>270</v>
      </c>
      <c r="D168" t="s">
        <v>270</v>
      </c>
      <c r="E168" t="s">
        <v>270</v>
      </c>
      <c r="F168" t="s">
        <v>270</v>
      </c>
      <c r="G168" t="s">
        <v>270</v>
      </c>
      <c r="H168" t="s">
        <v>270</v>
      </c>
      <c r="I168" t="s">
        <v>270</v>
      </c>
      <c r="J168" t="s">
        <v>270</v>
      </c>
      <c r="K168" t="s">
        <v>270</v>
      </c>
      <c r="L168" t="s">
        <v>270</v>
      </c>
      <c r="M168" t="s">
        <v>270</v>
      </c>
      <c r="N168" t="s">
        <v>270</v>
      </c>
      <c r="O168" t="s">
        <v>270</v>
      </c>
      <c r="P168" t="s">
        <v>270</v>
      </c>
      <c r="Q168" t="s">
        <v>270</v>
      </c>
      <c r="R168" t="s">
        <v>270</v>
      </c>
      <c r="S168" t="s">
        <v>270</v>
      </c>
      <c r="T168" t="s">
        <v>270</v>
      </c>
      <c r="U168" t="s">
        <v>270</v>
      </c>
      <c r="X168" s="134">
        <v>800</v>
      </c>
      <c r="Y168" s="165">
        <f>(X168*100)/3200</f>
        <v>25</v>
      </c>
      <c r="Z168" s="134">
        <v>630</v>
      </c>
      <c r="AA168" s="166">
        <f t="shared" si="167"/>
        <v>78.75</v>
      </c>
      <c r="AB168" s="134">
        <v>800</v>
      </c>
      <c r="AC168" s="166">
        <f>(AB168*100)/3200</f>
        <v>25</v>
      </c>
      <c r="AD168" s="134">
        <v>72</v>
      </c>
      <c r="AE168" s="166">
        <f t="shared" si="168"/>
        <v>9</v>
      </c>
      <c r="AF168" s="134">
        <v>800</v>
      </c>
      <c r="AG168" s="166">
        <f>(AF168*100)/3200</f>
        <v>25</v>
      </c>
      <c r="AH168" s="134">
        <v>440</v>
      </c>
      <c r="AI168" s="166">
        <f t="shared" si="169"/>
        <v>55</v>
      </c>
      <c r="AJ168" s="134">
        <v>800</v>
      </c>
      <c r="AK168" s="166">
        <f>(AJ168*100)/3200</f>
        <v>25</v>
      </c>
      <c r="AL168" s="134">
        <v>263</v>
      </c>
      <c r="AM168" s="166">
        <f t="shared" si="170"/>
        <v>32.875</v>
      </c>
      <c r="AN168" s="134">
        <v>3200</v>
      </c>
      <c r="AO168" s="166">
        <f t="shared" si="171"/>
        <v>100</v>
      </c>
      <c r="AP168" s="134">
        <v>1405</v>
      </c>
      <c r="AQ168" s="166">
        <f t="shared" si="172"/>
        <v>43.90625</v>
      </c>
      <c r="AS168" t="s">
        <v>270</v>
      </c>
      <c r="AT168" t="s">
        <v>270</v>
      </c>
      <c r="AU168" t="s">
        <v>270</v>
      </c>
      <c r="AV168" t="s">
        <v>270</v>
      </c>
      <c r="AX168" s="134"/>
      <c r="AY168" s="134"/>
      <c r="AZ168" s="134"/>
      <c r="BA168" s="134"/>
      <c r="BB168" s="134"/>
      <c r="BC168" s="134"/>
      <c r="BD168" s="134"/>
      <c r="BE168" s="134"/>
    </row>
    <row r="169" spans="1:57" x14ac:dyDescent="0.25">
      <c r="A169" s="190" t="s">
        <v>469</v>
      </c>
      <c r="B169" t="s">
        <v>270</v>
      </c>
      <c r="K169" t="s">
        <v>270</v>
      </c>
      <c r="L169" t="s">
        <v>270</v>
      </c>
      <c r="M169" t="s">
        <v>270</v>
      </c>
      <c r="N169" t="s">
        <v>270</v>
      </c>
      <c r="O169" t="s">
        <v>270</v>
      </c>
      <c r="P169" t="s">
        <v>270</v>
      </c>
      <c r="Q169" t="s">
        <v>270</v>
      </c>
      <c r="R169" t="s">
        <v>270</v>
      </c>
      <c r="S169" t="s">
        <v>270</v>
      </c>
      <c r="T169" t="s">
        <v>270</v>
      </c>
      <c r="U169" t="s">
        <v>270</v>
      </c>
      <c r="X169" s="134">
        <v>5</v>
      </c>
      <c r="Y169" s="165">
        <f>(X169*100)/20</f>
        <v>25</v>
      </c>
      <c r="Z169" s="134">
        <v>0</v>
      </c>
      <c r="AA169" s="166">
        <f t="shared" si="167"/>
        <v>0</v>
      </c>
      <c r="AB169" s="134">
        <v>5</v>
      </c>
      <c r="AC169" s="166">
        <f>(AB169*100)/20</f>
        <v>25</v>
      </c>
      <c r="AD169" s="134">
        <v>0</v>
      </c>
      <c r="AE169" s="166">
        <f t="shared" si="168"/>
        <v>0</v>
      </c>
      <c r="AF169" s="134">
        <v>5</v>
      </c>
      <c r="AG169" s="166">
        <f>(AF169*100)/20</f>
        <v>25</v>
      </c>
      <c r="AH169" s="134">
        <v>0</v>
      </c>
      <c r="AI169" s="166">
        <f>(AH169*100)/AF169</f>
        <v>0</v>
      </c>
      <c r="AJ169" s="134">
        <v>5</v>
      </c>
      <c r="AK169" s="166">
        <f>(AJ169*100)/20</f>
        <v>25</v>
      </c>
      <c r="AL169" s="134">
        <v>0</v>
      </c>
      <c r="AM169" s="166">
        <f t="shared" si="170"/>
        <v>0</v>
      </c>
      <c r="AN169" s="134">
        <v>20</v>
      </c>
      <c r="AO169" s="166">
        <f t="shared" si="171"/>
        <v>100</v>
      </c>
      <c r="AP169" s="134">
        <v>0</v>
      </c>
      <c r="AQ169" s="166">
        <f t="shared" si="172"/>
        <v>0</v>
      </c>
      <c r="AS169" t="s">
        <v>270</v>
      </c>
      <c r="AT169" t="s">
        <v>270</v>
      </c>
      <c r="AU169" t="s">
        <v>270</v>
      </c>
      <c r="AV169" t="s">
        <v>270</v>
      </c>
      <c r="AX169" s="134"/>
      <c r="AY169" s="134"/>
      <c r="AZ169" s="134"/>
      <c r="BA169" s="134"/>
      <c r="BB169" s="134"/>
      <c r="BC169" s="134"/>
      <c r="BD169" s="134"/>
      <c r="BE169" s="134"/>
    </row>
    <row r="170" spans="1:57" x14ac:dyDescent="0.25">
      <c r="A170" s="190" t="s">
        <v>470</v>
      </c>
      <c r="B170" t="s">
        <v>270</v>
      </c>
      <c r="C170" t="s">
        <v>270</v>
      </c>
      <c r="D170" t="s">
        <v>270</v>
      </c>
      <c r="E170" t="s">
        <v>270</v>
      </c>
      <c r="F170" t="s">
        <v>270</v>
      </c>
      <c r="G170" t="s">
        <v>270</v>
      </c>
      <c r="H170" t="s">
        <v>270</v>
      </c>
      <c r="I170" t="s">
        <v>270</v>
      </c>
      <c r="J170" t="s">
        <v>270</v>
      </c>
      <c r="K170" t="s">
        <v>270</v>
      </c>
      <c r="L170" t="s">
        <v>270</v>
      </c>
      <c r="M170" t="s">
        <v>270</v>
      </c>
      <c r="N170" t="s">
        <v>270</v>
      </c>
      <c r="O170" t="s">
        <v>270</v>
      </c>
      <c r="P170" t="s">
        <v>270</v>
      </c>
      <c r="Q170" t="s">
        <v>270</v>
      </c>
      <c r="R170" t="s">
        <v>270</v>
      </c>
      <c r="S170" t="s">
        <v>270</v>
      </c>
      <c r="T170" t="s">
        <v>270</v>
      </c>
      <c r="U170" t="s">
        <v>270</v>
      </c>
      <c r="X170" s="134">
        <v>2</v>
      </c>
      <c r="Y170" s="165">
        <f>(X170*100)/10</f>
        <v>20</v>
      </c>
      <c r="Z170" s="134">
        <v>0</v>
      </c>
      <c r="AA170" s="166">
        <f t="shared" si="167"/>
        <v>0</v>
      </c>
      <c r="AB170" s="134">
        <v>3</v>
      </c>
      <c r="AC170" s="166">
        <f>(AB170*100)/10</f>
        <v>30</v>
      </c>
      <c r="AD170" s="134">
        <v>0</v>
      </c>
      <c r="AE170" s="166">
        <f t="shared" si="168"/>
        <v>0</v>
      </c>
      <c r="AF170" s="134">
        <v>2</v>
      </c>
      <c r="AG170" s="166">
        <f>(AF170*100)/10</f>
        <v>20</v>
      </c>
      <c r="AH170" s="134">
        <v>0</v>
      </c>
      <c r="AI170" s="166">
        <f t="shared" si="169"/>
        <v>0</v>
      </c>
      <c r="AJ170" s="134">
        <v>3</v>
      </c>
      <c r="AK170" s="166">
        <f>(AJ170*100)/10</f>
        <v>30</v>
      </c>
      <c r="AL170" s="134">
        <v>0</v>
      </c>
      <c r="AM170" s="166">
        <f t="shared" si="170"/>
        <v>0</v>
      </c>
      <c r="AN170" s="134">
        <v>10</v>
      </c>
      <c r="AO170" s="166">
        <f t="shared" si="171"/>
        <v>100</v>
      </c>
      <c r="AP170" s="134">
        <v>0</v>
      </c>
      <c r="AQ170" s="166">
        <f t="shared" si="172"/>
        <v>0</v>
      </c>
      <c r="AS170" t="s">
        <v>270</v>
      </c>
      <c r="AT170" t="s">
        <v>270</v>
      </c>
      <c r="AU170" t="s">
        <v>270</v>
      </c>
      <c r="AV170" t="s">
        <v>270</v>
      </c>
      <c r="AX170" s="134"/>
      <c r="AY170" s="134"/>
      <c r="AZ170" s="134"/>
      <c r="BA170" s="134"/>
      <c r="BB170" s="134"/>
      <c r="BC170" s="134"/>
      <c r="BD170" s="134"/>
      <c r="BE170" s="134"/>
    </row>
    <row r="171" spans="1:57" ht="30" x14ac:dyDescent="0.25">
      <c r="A171" s="190" t="s">
        <v>471</v>
      </c>
      <c r="B171" t="s">
        <v>270</v>
      </c>
      <c r="C171" t="s">
        <v>270</v>
      </c>
      <c r="D171" t="s">
        <v>270</v>
      </c>
      <c r="E171" t="s">
        <v>270</v>
      </c>
      <c r="F171" t="s">
        <v>270</v>
      </c>
      <c r="G171" t="s">
        <v>270</v>
      </c>
      <c r="H171" t="s">
        <v>270</v>
      </c>
      <c r="I171" t="s">
        <v>270</v>
      </c>
      <c r="J171" t="s">
        <v>270</v>
      </c>
      <c r="K171" t="s">
        <v>270</v>
      </c>
      <c r="L171" t="s">
        <v>270</v>
      </c>
      <c r="M171" t="s">
        <v>270</v>
      </c>
      <c r="N171" t="s">
        <v>270</v>
      </c>
      <c r="O171" t="s">
        <v>270</v>
      </c>
      <c r="P171" t="s">
        <v>270</v>
      </c>
      <c r="Q171" t="s">
        <v>270</v>
      </c>
      <c r="R171" t="s">
        <v>270</v>
      </c>
      <c r="S171" t="s">
        <v>270</v>
      </c>
      <c r="T171" t="s">
        <v>270</v>
      </c>
      <c r="U171" t="s">
        <v>270</v>
      </c>
      <c r="X171" s="134">
        <v>0</v>
      </c>
      <c r="Y171" s="165">
        <f>(X171*100)/1</f>
        <v>0</v>
      </c>
      <c r="Z171" s="134">
        <v>0</v>
      </c>
      <c r="AA171" s="166" t="e">
        <f>(Z171*100)/X171</f>
        <v>#DIV/0!</v>
      </c>
      <c r="AB171" s="134">
        <v>0</v>
      </c>
      <c r="AC171" s="166">
        <f>(AB171*100)/1</f>
        <v>0</v>
      </c>
      <c r="AD171" s="134">
        <v>0</v>
      </c>
      <c r="AE171" s="166" t="e">
        <f t="shared" si="168"/>
        <v>#DIV/0!</v>
      </c>
      <c r="AF171" s="134">
        <v>1</v>
      </c>
      <c r="AG171" s="166">
        <f>(AF171*100)/1</f>
        <v>100</v>
      </c>
      <c r="AH171" s="134">
        <v>0</v>
      </c>
      <c r="AI171" s="166">
        <f>(AH171*100)/AF171</f>
        <v>0</v>
      </c>
      <c r="AJ171" s="134">
        <v>0</v>
      </c>
      <c r="AK171" s="166">
        <f>(AJ171*100)/1</f>
        <v>0</v>
      </c>
      <c r="AL171" s="134">
        <v>0</v>
      </c>
      <c r="AM171" s="134" t="e">
        <f>(AL171*100)/AJ171</f>
        <v>#DIV/0!</v>
      </c>
      <c r="AN171" s="134">
        <v>1</v>
      </c>
      <c r="AO171" s="166">
        <f>(Y171+AC171+AG171+AK171)</f>
        <v>100</v>
      </c>
      <c r="AP171" s="134">
        <v>0</v>
      </c>
      <c r="AQ171" s="166">
        <f>(AP171*100)/AN171</f>
        <v>0</v>
      </c>
      <c r="AS171" t="s">
        <v>270</v>
      </c>
      <c r="AT171" t="s">
        <v>270</v>
      </c>
      <c r="AU171" t="s">
        <v>270</v>
      </c>
      <c r="AV171" t="s">
        <v>270</v>
      </c>
      <c r="AX171" s="134"/>
      <c r="AY171" s="134"/>
      <c r="AZ171" s="134"/>
      <c r="BA171" s="134"/>
      <c r="BB171" s="134"/>
      <c r="BC171" s="134"/>
      <c r="BD171" s="134"/>
      <c r="BE171" s="134"/>
    </row>
    <row r="172" spans="1:57" ht="30" x14ac:dyDescent="0.25">
      <c r="A172" s="190" t="s">
        <v>472</v>
      </c>
      <c r="B172" t="s">
        <v>270</v>
      </c>
      <c r="C172" t="s">
        <v>270</v>
      </c>
      <c r="D172" t="s">
        <v>270</v>
      </c>
      <c r="E172" t="s">
        <v>270</v>
      </c>
      <c r="F172" t="s">
        <v>270</v>
      </c>
      <c r="G172" t="s">
        <v>270</v>
      </c>
      <c r="H172" t="s">
        <v>270</v>
      </c>
      <c r="I172" t="s">
        <v>270</v>
      </c>
      <c r="J172" t="s">
        <v>270</v>
      </c>
      <c r="K172" t="s">
        <v>270</v>
      </c>
      <c r="L172" t="s">
        <v>270</v>
      </c>
      <c r="M172" t="s">
        <v>270</v>
      </c>
      <c r="N172" t="s">
        <v>270</v>
      </c>
      <c r="O172" t="s">
        <v>270</v>
      </c>
      <c r="P172" t="s">
        <v>270</v>
      </c>
      <c r="Q172" t="s">
        <v>270</v>
      </c>
      <c r="R172" t="s">
        <v>270</v>
      </c>
      <c r="S172" t="s">
        <v>270</v>
      </c>
      <c r="T172" t="s">
        <v>270</v>
      </c>
      <c r="U172" t="s">
        <v>270</v>
      </c>
      <c r="X172" s="134">
        <v>150</v>
      </c>
      <c r="Y172" s="165">
        <f>(X172*100)/600</f>
        <v>25</v>
      </c>
      <c r="Z172" s="134">
        <v>152</v>
      </c>
      <c r="AA172" s="166">
        <f t="shared" ref="AA172:AA179" si="174">(Z172*100)/X172</f>
        <v>101.33333333333333</v>
      </c>
      <c r="AB172" s="134">
        <v>150</v>
      </c>
      <c r="AC172" s="166">
        <f>(AB172*100)/600</f>
        <v>25</v>
      </c>
      <c r="AD172" s="134">
        <v>115</v>
      </c>
      <c r="AE172" s="166">
        <f t="shared" si="168"/>
        <v>76.666666666666671</v>
      </c>
      <c r="AF172" s="134">
        <v>150</v>
      </c>
      <c r="AG172" s="166">
        <f>(AF172*100)/600</f>
        <v>25</v>
      </c>
      <c r="AH172" s="134">
        <v>73</v>
      </c>
      <c r="AI172" s="166">
        <f t="shared" ref="AI172:AI179" si="175">(AH172*100)/AF172</f>
        <v>48.666666666666664</v>
      </c>
      <c r="AJ172" s="134">
        <v>150</v>
      </c>
      <c r="AK172" s="166">
        <f>(AJ172*100)/600</f>
        <v>25</v>
      </c>
      <c r="AL172" s="134">
        <v>126</v>
      </c>
      <c r="AM172" s="166">
        <f t="shared" ref="AM172:AM179" si="176">(AL172*100)/AJ172</f>
        <v>84</v>
      </c>
      <c r="AN172" s="134">
        <v>600</v>
      </c>
      <c r="AO172" s="166">
        <f t="shared" ref="AO172:AO179" si="177">(Y172+AC172+AG172+AK172)</f>
        <v>100</v>
      </c>
      <c r="AP172" s="134">
        <v>466</v>
      </c>
      <c r="AQ172" s="166">
        <f t="shared" ref="AQ172:AQ179" si="178">(AP172*100)/AN172</f>
        <v>77.666666666666671</v>
      </c>
      <c r="AS172" t="s">
        <v>270</v>
      </c>
      <c r="AT172" t="s">
        <v>270</v>
      </c>
      <c r="AU172" t="s">
        <v>270</v>
      </c>
      <c r="AV172" t="s">
        <v>270</v>
      </c>
      <c r="AX172" s="134"/>
      <c r="AY172" s="134"/>
      <c r="AZ172" s="134"/>
      <c r="BA172" s="134"/>
      <c r="BB172" s="134"/>
      <c r="BC172" s="134"/>
      <c r="BD172" s="134"/>
      <c r="BE172" s="134"/>
    </row>
    <row r="173" spans="1:57" x14ac:dyDescent="0.25">
      <c r="A173" s="156" t="s">
        <v>473</v>
      </c>
      <c r="B173" t="s">
        <v>270</v>
      </c>
      <c r="C173" t="s">
        <v>270</v>
      </c>
      <c r="D173" t="s">
        <v>270</v>
      </c>
      <c r="E173" t="s">
        <v>270</v>
      </c>
      <c r="F173" t="s">
        <v>270</v>
      </c>
      <c r="G173" t="s">
        <v>270</v>
      </c>
      <c r="H173" t="s">
        <v>270</v>
      </c>
      <c r="I173" t="s">
        <v>270</v>
      </c>
      <c r="J173" t="s">
        <v>270</v>
      </c>
      <c r="K173" t="s">
        <v>270</v>
      </c>
      <c r="L173" t="s">
        <v>270</v>
      </c>
      <c r="M173" t="s">
        <v>270</v>
      </c>
      <c r="N173" t="s">
        <v>270</v>
      </c>
      <c r="O173" t="s">
        <v>270</v>
      </c>
      <c r="P173" t="s">
        <v>270</v>
      </c>
      <c r="Q173" t="s">
        <v>270</v>
      </c>
      <c r="R173" t="s">
        <v>270</v>
      </c>
      <c r="S173" t="s">
        <v>270</v>
      </c>
      <c r="T173" t="s">
        <v>270</v>
      </c>
      <c r="U173" t="s">
        <v>270</v>
      </c>
      <c r="X173" s="134">
        <v>0</v>
      </c>
      <c r="Y173" s="165">
        <f>(X173*100)/10</f>
        <v>0</v>
      </c>
      <c r="Z173" s="134">
        <v>0</v>
      </c>
      <c r="AA173" s="166" t="e">
        <f t="shared" si="174"/>
        <v>#DIV/0!</v>
      </c>
      <c r="AB173" s="134">
        <v>3</v>
      </c>
      <c r="AC173" s="166">
        <f>(AB173*100)/10</f>
        <v>30</v>
      </c>
      <c r="AD173" s="134">
        <v>0</v>
      </c>
      <c r="AE173" s="166">
        <f t="shared" si="168"/>
        <v>0</v>
      </c>
      <c r="AF173" s="134">
        <v>3</v>
      </c>
      <c r="AG173" s="166">
        <f>(AF173*100)/10</f>
        <v>30</v>
      </c>
      <c r="AH173" s="134">
        <v>2</v>
      </c>
      <c r="AI173" s="166">
        <f t="shared" si="175"/>
        <v>66.666666666666671</v>
      </c>
      <c r="AJ173" s="134">
        <v>4</v>
      </c>
      <c r="AK173" s="166">
        <f>(AJ173*100)/10</f>
        <v>40</v>
      </c>
      <c r="AL173" s="134">
        <v>2</v>
      </c>
      <c r="AM173" s="166">
        <f t="shared" si="176"/>
        <v>50</v>
      </c>
      <c r="AN173" s="134">
        <v>10</v>
      </c>
      <c r="AO173" s="166">
        <f t="shared" si="177"/>
        <v>100</v>
      </c>
      <c r="AP173" s="134">
        <v>4</v>
      </c>
      <c r="AQ173" s="166">
        <f t="shared" si="178"/>
        <v>40</v>
      </c>
      <c r="AS173" t="s">
        <v>270</v>
      </c>
      <c r="AT173" t="s">
        <v>270</v>
      </c>
      <c r="AU173" t="s">
        <v>270</v>
      </c>
      <c r="AV173" t="s">
        <v>270</v>
      </c>
      <c r="AX173" s="134"/>
      <c r="AY173" s="134"/>
      <c r="AZ173" s="134"/>
      <c r="BA173" s="134"/>
      <c r="BB173" s="134"/>
      <c r="BC173" s="134"/>
      <c r="BD173" s="134"/>
      <c r="BE173" s="134"/>
    </row>
    <row r="174" spans="1:57" x14ac:dyDescent="0.25">
      <c r="A174" s="190" t="s">
        <v>474</v>
      </c>
      <c r="B174" t="s">
        <v>270</v>
      </c>
      <c r="C174" t="s">
        <v>270</v>
      </c>
      <c r="D174" t="s">
        <v>270</v>
      </c>
      <c r="E174" t="s">
        <v>270</v>
      </c>
      <c r="F174" t="s">
        <v>270</v>
      </c>
      <c r="G174" t="s">
        <v>270</v>
      </c>
      <c r="H174" t="s">
        <v>270</v>
      </c>
      <c r="I174" t="s">
        <v>270</v>
      </c>
      <c r="J174" t="s">
        <v>270</v>
      </c>
      <c r="K174" t="s">
        <v>270</v>
      </c>
      <c r="L174" t="s">
        <v>270</v>
      </c>
      <c r="M174" t="s">
        <v>270</v>
      </c>
      <c r="N174" t="s">
        <v>270</v>
      </c>
      <c r="O174" t="s">
        <v>270</v>
      </c>
      <c r="P174" t="s">
        <v>270</v>
      </c>
      <c r="Q174" t="s">
        <v>270</v>
      </c>
      <c r="R174" t="s">
        <v>270</v>
      </c>
      <c r="S174" t="s">
        <v>270</v>
      </c>
      <c r="T174" t="s">
        <v>270</v>
      </c>
      <c r="U174" t="s">
        <v>270</v>
      </c>
      <c r="X174" s="134">
        <v>0</v>
      </c>
      <c r="Y174" s="165">
        <f>(X174*100)/10</f>
        <v>0</v>
      </c>
      <c r="Z174" s="134">
        <v>0</v>
      </c>
      <c r="AA174" s="166" t="e">
        <f t="shared" si="174"/>
        <v>#DIV/0!</v>
      </c>
      <c r="AB174" s="134">
        <v>3</v>
      </c>
      <c r="AC174" s="166">
        <f>(AB174*100)/10</f>
        <v>30</v>
      </c>
      <c r="AD174" s="134">
        <v>2</v>
      </c>
      <c r="AE174" s="166">
        <f t="shared" si="168"/>
        <v>66.666666666666671</v>
      </c>
      <c r="AF174" s="134">
        <v>3</v>
      </c>
      <c r="AG174" s="166">
        <f>(AF174*100)/10</f>
        <v>30</v>
      </c>
      <c r="AH174" s="134">
        <v>1</v>
      </c>
      <c r="AI174" s="166">
        <f t="shared" si="175"/>
        <v>33.333333333333336</v>
      </c>
      <c r="AJ174" s="134">
        <v>4</v>
      </c>
      <c r="AK174" s="166">
        <f>(AJ174*100)/10</f>
        <v>40</v>
      </c>
      <c r="AL174" s="134">
        <v>1</v>
      </c>
      <c r="AM174" s="166">
        <f t="shared" si="176"/>
        <v>25</v>
      </c>
      <c r="AN174" s="134">
        <v>10</v>
      </c>
      <c r="AO174" s="166">
        <f t="shared" si="177"/>
        <v>100</v>
      </c>
      <c r="AP174" s="134">
        <v>4</v>
      </c>
      <c r="AQ174" s="166">
        <f t="shared" si="178"/>
        <v>40</v>
      </c>
      <c r="AS174" t="s">
        <v>270</v>
      </c>
      <c r="AT174" t="s">
        <v>270</v>
      </c>
      <c r="AU174" t="s">
        <v>270</v>
      </c>
      <c r="AV174" t="s">
        <v>270</v>
      </c>
      <c r="AX174" s="134"/>
      <c r="AY174" s="134"/>
      <c r="AZ174" s="134"/>
      <c r="BA174" s="134"/>
      <c r="BB174" s="134"/>
      <c r="BC174" s="134"/>
      <c r="BD174" s="134"/>
      <c r="BE174" s="134"/>
    </row>
    <row r="175" spans="1:57" x14ac:dyDescent="0.25">
      <c r="A175" s="190" t="s">
        <v>475</v>
      </c>
      <c r="B175" t="s">
        <v>270</v>
      </c>
      <c r="C175" t="s">
        <v>270</v>
      </c>
      <c r="D175" t="s">
        <v>270</v>
      </c>
      <c r="E175" t="s">
        <v>270</v>
      </c>
      <c r="F175" t="s">
        <v>270</v>
      </c>
      <c r="G175" t="s">
        <v>270</v>
      </c>
      <c r="H175" t="s">
        <v>270</v>
      </c>
      <c r="I175" t="s">
        <v>270</v>
      </c>
      <c r="J175" t="s">
        <v>270</v>
      </c>
      <c r="K175" t="s">
        <v>270</v>
      </c>
      <c r="L175" t="s">
        <v>270</v>
      </c>
      <c r="M175" t="s">
        <v>270</v>
      </c>
      <c r="N175" t="s">
        <v>270</v>
      </c>
      <c r="O175" t="s">
        <v>270</v>
      </c>
      <c r="P175" t="s">
        <v>270</v>
      </c>
      <c r="Q175" t="s">
        <v>270</v>
      </c>
      <c r="R175" t="s">
        <v>270</v>
      </c>
      <c r="S175" t="s">
        <v>270</v>
      </c>
      <c r="T175" t="s">
        <v>270</v>
      </c>
      <c r="U175" t="s">
        <v>270</v>
      </c>
      <c r="X175" s="134">
        <v>2</v>
      </c>
      <c r="Y175" s="165">
        <f>(X175*100)/20</f>
        <v>10</v>
      </c>
      <c r="Z175" s="134">
        <v>0</v>
      </c>
      <c r="AA175" s="166">
        <f t="shared" si="174"/>
        <v>0</v>
      </c>
      <c r="AB175" s="134">
        <v>8</v>
      </c>
      <c r="AC175" s="166">
        <f>(AB175*100)/20</f>
        <v>40</v>
      </c>
      <c r="AD175" s="134">
        <v>15</v>
      </c>
      <c r="AE175" s="166">
        <f t="shared" si="168"/>
        <v>187.5</v>
      </c>
      <c r="AF175" s="134">
        <v>5</v>
      </c>
      <c r="AG175" s="166">
        <f>(AF175*100)/20</f>
        <v>25</v>
      </c>
      <c r="AH175" s="134">
        <v>0</v>
      </c>
      <c r="AI175" s="166">
        <f t="shared" si="175"/>
        <v>0</v>
      </c>
      <c r="AJ175" s="134">
        <v>5</v>
      </c>
      <c r="AK175" s="166">
        <f>(AJ175*100)/20</f>
        <v>25</v>
      </c>
      <c r="AL175" s="134">
        <v>4</v>
      </c>
      <c r="AM175" s="166">
        <f t="shared" si="176"/>
        <v>80</v>
      </c>
      <c r="AN175" s="134">
        <v>20</v>
      </c>
      <c r="AO175" s="166">
        <f t="shared" si="177"/>
        <v>100</v>
      </c>
      <c r="AP175" s="134">
        <v>19</v>
      </c>
      <c r="AQ175" s="166">
        <f t="shared" si="178"/>
        <v>95</v>
      </c>
      <c r="AS175" t="s">
        <v>270</v>
      </c>
      <c r="AT175" t="s">
        <v>270</v>
      </c>
      <c r="AU175" t="s">
        <v>270</v>
      </c>
      <c r="AV175" t="s">
        <v>270</v>
      </c>
      <c r="AX175" s="134"/>
      <c r="AY175" s="134"/>
      <c r="AZ175" s="134"/>
      <c r="BA175" s="134"/>
      <c r="BB175" s="134"/>
      <c r="BC175" s="134"/>
      <c r="BD175" s="134"/>
      <c r="BE175" s="134"/>
    </row>
    <row r="176" spans="1:57" ht="30" x14ac:dyDescent="0.25">
      <c r="A176" s="190" t="s">
        <v>476</v>
      </c>
      <c r="B176" t="s">
        <v>270</v>
      </c>
      <c r="C176" t="s">
        <v>270</v>
      </c>
      <c r="D176" t="s">
        <v>270</v>
      </c>
      <c r="E176" t="s">
        <v>270</v>
      </c>
      <c r="F176" t="s">
        <v>270</v>
      </c>
      <c r="G176" t="s">
        <v>270</v>
      </c>
      <c r="H176" t="s">
        <v>270</v>
      </c>
      <c r="I176" t="s">
        <v>270</v>
      </c>
      <c r="J176" t="s">
        <v>270</v>
      </c>
      <c r="K176" t="s">
        <v>270</v>
      </c>
      <c r="L176" t="s">
        <v>270</v>
      </c>
      <c r="M176" t="s">
        <v>270</v>
      </c>
      <c r="N176" t="s">
        <v>270</v>
      </c>
      <c r="O176" t="s">
        <v>270</v>
      </c>
      <c r="P176" t="s">
        <v>270</v>
      </c>
      <c r="Q176" t="s">
        <v>270</v>
      </c>
      <c r="R176" t="s">
        <v>270</v>
      </c>
      <c r="S176" t="s">
        <v>270</v>
      </c>
      <c r="T176" t="s">
        <v>270</v>
      </c>
      <c r="U176" t="s">
        <v>270</v>
      </c>
      <c r="X176" s="134">
        <v>0</v>
      </c>
      <c r="Y176" s="165">
        <f>(X176*100)/1</f>
        <v>0</v>
      </c>
      <c r="Z176" s="134">
        <v>0</v>
      </c>
      <c r="AA176" s="166" t="e">
        <f t="shared" si="174"/>
        <v>#DIV/0!</v>
      </c>
      <c r="AB176" s="134">
        <v>1</v>
      </c>
      <c r="AC176" s="166">
        <f>(AB176*100)/1</f>
        <v>100</v>
      </c>
      <c r="AD176" s="134">
        <v>0</v>
      </c>
      <c r="AE176" s="166">
        <f t="shared" si="168"/>
        <v>0</v>
      </c>
      <c r="AF176" s="134">
        <v>0</v>
      </c>
      <c r="AG176" s="166">
        <f>(AF176*100)/1</f>
        <v>0</v>
      </c>
      <c r="AH176" s="134">
        <v>0</v>
      </c>
      <c r="AI176" s="166">
        <v>0</v>
      </c>
      <c r="AJ176" s="134">
        <v>0</v>
      </c>
      <c r="AK176" s="166">
        <f>(AJ176*100)/1</f>
        <v>0</v>
      </c>
      <c r="AL176" s="134">
        <v>0</v>
      </c>
      <c r="AM176" s="134" t="e">
        <f t="shared" si="176"/>
        <v>#DIV/0!</v>
      </c>
      <c r="AN176" s="134">
        <v>1</v>
      </c>
      <c r="AO176" s="166">
        <f t="shared" si="177"/>
        <v>100</v>
      </c>
      <c r="AP176" s="134">
        <v>0</v>
      </c>
      <c r="AQ176" s="166">
        <f t="shared" si="178"/>
        <v>0</v>
      </c>
      <c r="AS176" s="167">
        <v>0</v>
      </c>
      <c r="AT176" s="168">
        <f>(AS176*100)/1</f>
        <v>0</v>
      </c>
      <c r="AU176" s="167">
        <v>0</v>
      </c>
      <c r="AV176" s="169" t="e">
        <f t="shared" ref="AV176" si="179">(AU176*100)/AS176</f>
        <v>#DIV/0!</v>
      </c>
      <c r="AX176" s="134"/>
      <c r="AY176" s="134"/>
      <c r="AZ176" s="134"/>
      <c r="BA176" s="134"/>
      <c r="BB176" s="134"/>
      <c r="BC176" s="134"/>
      <c r="BD176" s="134"/>
      <c r="BE176" s="134"/>
    </row>
    <row r="177" spans="1:57" ht="30" x14ac:dyDescent="0.25">
      <c r="A177" s="190" t="s">
        <v>477</v>
      </c>
      <c r="B177" t="s">
        <v>270</v>
      </c>
      <c r="C177" t="s">
        <v>270</v>
      </c>
      <c r="D177" t="s">
        <v>270</v>
      </c>
      <c r="E177" t="s">
        <v>270</v>
      </c>
      <c r="F177" t="s">
        <v>270</v>
      </c>
      <c r="G177" t="s">
        <v>270</v>
      </c>
      <c r="H177" t="s">
        <v>270</v>
      </c>
      <c r="I177" t="s">
        <v>270</v>
      </c>
      <c r="J177" t="s">
        <v>270</v>
      </c>
      <c r="K177" t="s">
        <v>270</v>
      </c>
      <c r="L177" t="s">
        <v>270</v>
      </c>
      <c r="M177" t="s">
        <v>270</v>
      </c>
      <c r="N177" t="s">
        <v>270</v>
      </c>
      <c r="O177" t="s">
        <v>270</v>
      </c>
      <c r="P177" t="s">
        <v>270</v>
      </c>
      <c r="Q177" t="s">
        <v>270</v>
      </c>
      <c r="R177" t="s">
        <v>270</v>
      </c>
      <c r="S177" t="s">
        <v>270</v>
      </c>
      <c r="T177" t="s">
        <v>270</v>
      </c>
      <c r="U177" t="s">
        <v>270</v>
      </c>
      <c r="X177" s="134">
        <v>0</v>
      </c>
      <c r="Y177" s="165">
        <f>(X177*100)/2</f>
        <v>0</v>
      </c>
      <c r="Z177" s="134">
        <v>0</v>
      </c>
      <c r="AA177" s="166" t="e">
        <f t="shared" si="174"/>
        <v>#DIV/0!</v>
      </c>
      <c r="AB177" s="134">
        <v>1</v>
      </c>
      <c r="AC177" s="166">
        <f>(AB177*100)/2</f>
        <v>50</v>
      </c>
      <c r="AD177" s="134">
        <v>0</v>
      </c>
      <c r="AE177" s="166">
        <f t="shared" si="168"/>
        <v>0</v>
      </c>
      <c r="AF177" s="134">
        <v>0</v>
      </c>
      <c r="AG177" s="166">
        <f>(AF177*100)/2</f>
        <v>0</v>
      </c>
      <c r="AH177" s="134">
        <v>0</v>
      </c>
      <c r="AI177" s="166">
        <v>0</v>
      </c>
      <c r="AJ177" s="134">
        <v>1</v>
      </c>
      <c r="AK177" s="166">
        <f>(AJ177*100)/2</f>
        <v>50</v>
      </c>
      <c r="AL177" s="134">
        <v>0</v>
      </c>
      <c r="AM177" s="166">
        <f t="shared" si="176"/>
        <v>0</v>
      </c>
      <c r="AN177" s="134">
        <v>2</v>
      </c>
      <c r="AO177" s="166">
        <f>(Y177+AC177+AG177+AK177)</f>
        <v>100</v>
      </c>
      <c r="AP177" s="134">
        <v>0</v>
      </c>
      <c r="AQ177" s="166">
        <f>(AP177*100)/AN177</f>
        <v>0</v>
      </c>
      <c r="AS177" t="s">
        <v>270</v>
      </c>
      <c r="AT177" t="s">
        <v>270</v>
      </c>
      <c r="AU177" t="s">
        <v>270</v>
      </c>
      <c r="AV177" t="s">
        <v>270</v>
      </c>
      <c r="AX177" s="134"/>
      <c r="AY177" s="134"/>
      <c r="AZ177" s="134"/>
      <c r="BA177" s="134"/>
      <c r="BB177" s="134"/>
      <c r="BC177" s="134"/>
      <c r="BD177" s="134"/>
      <c r="BE177" s="134"/>
    </row>
    <row r="178" spans="1:57" ht="30" x14ac:dyDescent="0.25">
      <c r="A178" s="190" t="s">
        <v>478</v>
      </c>
      <c r="B178" t="s">
        <v>270</v>
      </c>
      <c r="C178" t="s">
        <v>270</v>
      </c>
      <c r="D178" t="s">
        <v>270</v>
      </c>
      <c r="E178" t="s">
        <v>270</v>
      </c>
      <c r="F178" t="s">
        <v>270</v>
      </c>
      <c r="G178" t="s">
        <v>270</v>
      </c>
      <c r="H178" t="s">
        <v>270</v>
      </c>
      <c r="I178" t="s">
        <v>270</v>
      </c>
      <c r="J178" t="s">
        <v>270</v>
      </c>
      <c r="K178" t="s">
        <v>270</v>
      </c>
      <c r="L178" t="s">
        <v>270</v>
      </c>
      <c r="M178" t="s">
        <v>270</v>
      </c>
      <c r="N178" t="s">
        <v>270</v>
      </c>
      <c r="O178" t="s">
        <v>270</v>
      </c>
      <c r="P178" t="s">
        <v>270</v>
      </c>
      <c r="Q178" t="s">
        <v>270</v>
      </c>
      <c r="R178" t="s">
        <v>270</v>
      </c>
      <c r="S178" t="s">
        <v>270</v>
      </c>
      <c r="T178" t="s">
        <v>270</v>
      </c>
      <c r="U178" t="s">
        <v>270</v>
      </c>
      <c r="X178" s="134">
        <v>0</v>
      </c>
      <c r="Y178" s="165">
        <f t="shared" ref="Y178" si="180">(X178*100)/1</f>
        <v>0</v>
      </c>
      <c r="Z178" s="134">
        <v>0</v>
      </c>
      <c r="AA178" s="166" t="e">
        <f t="shared" si="174"/>
        <v>#DIV/0!</v>
      </c>
      <c r="AB178" s="134">
        <v>0</v>
      </c>
      <c r="AC178" s="166">
        <f t="shared" ref="AC178" si="181">(AB178*100)/1</f>
        <v>0</v>
      </c>
      <c r="AD178" s="134">
        <v>0</v>
      </c>
      <c r="AE178" s="166" t="e">
        <f t="shared" si="168"/>
        <v>#DIV/0!</v>
      </c>
      <c r="AF178" s="134">
        <v>0</v>
      </c>
      <c r="AG178" s="166">
        <f t="shared" ref="AG178" si="182">(AF178*100)/1</f>
        <v>0</v>
      </c>
      <c r="AH178" s="134">
        <v>0</v>
      </c>
      <c r="AI178" s="166">
        <v>0</v>
      </c>
      <c r="AJ178" s="134">
        <v>1</v>
      </c>
      <c r="AK178" s="166">
        <f t="shared" ref="AK178" si="183">(AJ178*100)/1</f>
        <v>100</v>
      </c>
      <c r="AL178" s="134">
        <v>0</v>
      </c>
      <c r="AM178" s="166">
        <f t="shared" si="176"/>
        <v>0</v>
      </c>
      <c r="AN178" s="134">
        <v>1</v>
      </c>
      <c r="AO178" s="166">
        <f t="shared" si="177"/>
        <v>100</v>
      </c>
      <c r="AP178" s="134">
        <v>0</v>
      </c>
      <c r="AQ178" s="166">
        <f t="shared" si="178"/>
        <v>0</v>
      </c>
      <c r="AS178" t="s">
        <v>270</v>
      </c>
      <c r="AT178" t="s">
        <v>270</v>
      </c>
      <c r="AU178" t="s">
        <v>270</v>
      </c>
      <c r="AV178" t="s">
        <v>270</v>
      </c>
      <c r="AX178" s="134"/>
      <c r="AY178" s="134"/>
      <c r="AZ178" s="134"/>
      <c r="BA178" s="134"/>
      <c r="BB178" s="134"/>
      <c r="BC178" s="134"/>
      <c r="BD178" s="134"/>
      <c r="BE178" s="134"/>
    </row>
    <row r="179" spans="1:57" ht="30" x14ac:dyDescent="0.25">
      <c r="A179" s="190" t="s">
        <v>479</v>
      </c>
      <c r="B179" t="s">
        <v>270</v>
      </c>
      <c r="C179" t="s">
        <v>270</v>
      </c>
      <c r="D179" t="s">
        <v>270</v>
      </c>
      <c r="E179" t="s">
        <v>270</v>
      </c>
      <c r="F179" t="s">
        <v>270</v>
      </c>
      <c r="G179" t="s">
        <v>270</v>
      </c>
      <c r="H179" t="s">
        <v>270</v>
      </c>
      <c r="I179" t="s">
        <v>270</v>
      </c>
      <c r="J179" t="s">
        <v>270</v>
      </c>
      <c r="K179" t="s">
        <v>270</v>
      </c>
      <c r="L179" t="s">
        <v>270</v>
      </c>
      <c r="M179" t="s">
        <v>270</v>
      </c>
      <c r="N179" t="s">
        <v>270</v>
      </c>
      <c r="O179" t="s">
        <v>270</v>
      </c>
      <c r="P179" t="s">
        <v>270</v>
      </c>
      <c r="Q179" t="s">
        <v>270</v>
      </c>
      <c r="R179" t="s">
        <v>270</v>
      </c>
      <c r="S179" t="s">
        <v>270</v>
      </c>
      <c r="T179" t="s">
        <v>270</v>
      </c>
      <c r="U179" t="s">
        <v>270</v>
      </c>
      <c r="X179" s="134">
        <v>0</v>
      </c>
      <c r="Y179" s="165">
        <f>(X179*100)/5</f>
        <v>0</v>
      </c>
      <c r="Z179" s="134">
        <v>0</v>
      </c>
      <c r="AA179" s="166" t="e">
        <f t="shared" si="174"/>
        <v>#DIV/0!</v>
      </c>
      <c r="AB179" s="134">
        <v>1</v>
      </c>
      <c r="AC179" s="166">
        <f>(AB179*100)/5</f>
        <v>20</v>
      </c>
      <c r="AD179" s="134">
        <v>1</v>
      </c>
      <c r="AE179" s="166">
        <f t="shared" si="168"/>
        <v>100</v>
      </c>
      <c r="AF179" s="134">
        <v>2</v>
      </c>
      <c r="AG179" s="166">
        <f>(AF179*100)/5</f>
        <v>40</v>
      </c>
      <c r="AH179" s="134">
        <v>0</v>
      </c>
      <c r="AI179" s="166">
        <f t="shared" si="175"/>
        <v>0</v>
      </c>
      <c r="AJ179" s="134">
        <v>2</v>
      </c>
      <c r="AK179" s="166">
        <f>(AJ179*100)/5</f>
        <v>40</v>
      </c>
      <c r="AL179" s="134">
        <v>2</v>
      </c>
      <c r="AM179" s="166">
        <f t="shared" si="176"/>
        <v>100</v>
      </c>
      <c r="AN179" s="134">
        <v>5</v>
      </c>
      <c r="AO179" s="166">
        <f t="shared" si="177"/>
        <v>100</v>
      </c>
      <c r="AP179" s="134">
        <v>3</v>
      </c>
      <c r="AQ179" s="166">
        <f t="shared" si="178"/>
        <v>60</v>
      </c>
      <c r="AS179" t="s">
        <v>270</v>
      </c>
      <c r="AT179" t="s">
        <v>270</v>
      </c>
      <c r="AU179" t="s">
        <v>270</v>
      </c>
      <c r="AV179" t="s">
        <v>270</v>
      </c>
      <c r="AX179" s="134"/>
      <c r="AY179" s="134"/>
      <c r="AZ179" s="134"/>
      <c r="BA179" s="134"/>
      <c r="BB179" s="134"/>
      <c r="BC179" s="134"/>
      <c r="BD179" s="134"/>
      <c r="BE179" s="134"/>
    </row>
    <row r="180" spans="1:57" ht="30" x14ac:dyDescent="0.25">
      <c r="A180" s="190" t="s">
        <v>480</v>
      </c>
      <c r="B180" t="s">
        <v>270</v>
      </c>
      <c r="C180" t="s">
        <v>270</v>
      </c>
      <c r="D180" t="s">
        <v>270</v>
      </c>
      <c r="E180" t="s">
        <v>270</v>
      </c>
      <c r="F180" t="s">
        <v>270</v>
      </c>
      <c r="G180" t="s">
        <v>270</v>
      </c>
      <c r="H180" t="s">
        <v>270</v>
      </c>
      <c r="I180" t="s">
        <v>270</v>
      </c>
      <c r="J180" t="s">
        <v>270</v>
      </c>
      <c r="K180" t="s">
        <v>270</v>
      </c>
      <c r="L180" t="s">
        <v>270</v>
      </c>
      <c r="M180" t="s">
        <v>270</v>
      </c>
      <c r="N180" t="s">
        <v>270</v>
      </c>
      <c r="O180" t="s">
        <v>270</v>
      </c>
      <c r="P180" t="s">
        <v>270</v>
      </c>
      <c r="Q180" t="s">
        <v>270</v>
      </c>
      <c r="R180" t="s">
        <v>270</v>
      </c>
      <c r="S180" t="s">
        <v>270</v>
      </c>
      <c r="T180" t="s">
        <v>270</v>
      </c>
      <c r="U180" t="s">
        <v>270</v>
      </c>
      <c r="X180" s="134">
        <v>0</v>
      </c>
      <c r="Y180" s="165">
        <f>(X180*100)/4</f>
        <v>0</v>
      </c>
      <c r="Z180" s="134">
        <v>1</v>
      </c>
      <c r="AA180" s="166" t="e">
        <f>(Z180*100)/X180</f>
        <v>#DIV/0!</v>
      </c>
      <c r="AB180" s="134">
        <v>2</v>
      </c>
      <c r="AC180" s="166">
        <f>(AB180*100)/4</f>
        <v>50</v>
      </c>
      <c r="AD180" s="134">
        <v>7</v>
      </c>
      <c r="AE180" s="166">
        <f t="shared" si="168"/>
        <v>350</v>
      </c>
      <c r="AF180" s="134">
        <v>1</v>
      </c>
      <c r="AG180" s="166">
        <f>(AF180*100)/4</f>
        <v>25</v>
      </c>
      <c r="AH180" s="134">
        <v>6</v>
      </c>
      <c r="AI180" s="166">
        <f>(AH180*100)/AF180</f>
        <v>600</v>
      </c>
      <c r="AJ180" s="134">
        <v>1</v>
      </c>
      <c r="AK180" s="166">
        <f>(AJ180*100)/4</f>
        <v>25</v>
      </c>
      <c r="AL180" s="134">
        <v>0</v>
      </c>
      <c r="AM180" s="166">
        <f>(AL180*100)/AJ180</f>
        <v>0</v>
      </c>
      <c r="AN180" s="134">
        <v>4</v>
      </c>
      <c r="AO180" s="166">
        <f>(Y180+AC180+AG180+AK180)</f>
        <v>100</v>
      </c>
      <c r="AP180" s="134">
        <v>14</v>
      </c>
      <c r="AQ180" s="166">
        <f>(AP180*100)/AN180</f>
        <v>350</v>
      </c>
      <c r="AS180" s="167">
        <v>2</v>
      </c>
      <c r="AT180" s="168">
        <f>(AS180*100)/7</f>
        <v>28.571428571428573</v>
      </c>
      <c r="AU180" s="167">
        <v>1</v>
      </c>
      <c r="AV180" s="169">
        <f t="shared" ref="AV180" si="184">(AU180*100)/AS180</f>
        <v>50</v>
      </c>
      <c r="AX180" s="134"/>
      <c r="AY180" s="134"/>
      <c r="AZ180" s="134"/>
      <c r="BA180" s="134"/>
      <c r="BB180" s="134"/>
      <c r="BC180" s="134"/>
      <c r="BD180" s="134"/>
      <c r="BE180" s="134"/>
    </row>
    <row r="181" spans="1:57" ht="30" x14ac:dyDescent="0.25">
      <c r="A181" s="190" t="s">
        <v>481</v>
      </c>
      <c r="B181" t="s">
        <v>270</v>
      </c>
      <c r="C181" t="s">
        <v>270</v>
      </c>
      <c r="D181" t="s">
        <v>270</v>
      </c>
      <c r="E181" t="s">
        <v>270</v>
      </c>
      <c r="F181" t="s">
        <v>270</v>
      </c>
      <c r="G181" t="s">
        <v>270</v>
      </c>
      <c r="H181" t="s">
        <v>270</v>
      </c>
      <c r="I181" t="s">
        <v>270</v>
      </c>
      <c r="J181" t="s">
        <v>270</v>
      </c>
      <c r="K181" t="s">
        <v>270</v>
      </c>
      <c r="L181" t="s">
        <v>270</v>
      </c>
      <c r="M181" t="s">
        <v>270</v>
      </c>
      <c r="N181" t="s">
        <v>270</v>
      </c>
      <c r="O181" t="s">
        <v>270</v>
      </c>
      <c r="P181" t="s">
        <v>270</v>
      </c>
      <c r="Q181" t="s">
        <v>270</v>
      </c>
      <c r="R181" t="s">
        <v>270</v>
      </c>
      <c r="S181" t="s">
        <v>270</v>
      </c>
      <c r="T181" t="s">
        <v>270</v>
      </c>
      <c r="U181" t="s">
        <v>270</v>
      </c>
      <c r="X181" s="134">
        <v>1</v>
      </c>
      <c r="Y181" s="165">
        <f>(X181*100)/3</f>
        <v>33.333333333333336</v>
      </c>
      <c r="Z181" s="134">
        <v>1</v>
      </c>
      <c r="AA181" s="166">
        <f>(Z181*100)/X181</f>
        <v>100</v>
      </c>
      <c r="AB181" s="134">
        <v>1</v>
      </c>
      <c r="AC181" s="166">
        <f>(AB181*100)/3</f>
        <v>33.333333333333336</v>
      </c>
      <c r="AD181" s="134">
        <v>0</v>
      </c>
      <c r="AE181" s="166">
        <f t="shared" si="168"/>
        <v>0</v>
      </c>
      <c r="AF181" s="134">
        <v>1</v>
      </c>
      <c r="AG181" s="166">
        <f>(AF181*100)/3</f>
        <v>33.333333333333336</v>
      </c>
      <c r="AH181" s="134">
        <v>0</v>
      </c>
      <c r="AI181" s="166">
        <f t="shared" ref="AI181:AI183" si="185">(AH181*100)/AF181</f>
        <v>0</v>
      </c>
      <c r="AJ181" s="134">
        <v>0</v>
      </c>
      <c r="AK181" s="166">
        <f>(AJ181*100)/3</f>
        <v>0</v>
      </c>
      <c r="AL181" s="134">
        <v>0</v>
      </c>
      <c r="AM181" s="166" t="e">
        <f t="shared" ref="AM181:AM183" si="186">(AL181*100)/AJ181</f>
        <v>#DIV/0!</v>
      </c>
      <c r="AN181" s="134">
        <v>3</v>
      </c>
      <c r="AO181" s="166">
        <f t="shared" ref="AO181:AO183" si="187">(Y181+AC181+AG181+AK181)</f>
        <v>100</v>
      </c>
      <c r="AP181" s="134">
        <v>1</v>
      </c>
      <c r="AQ181" s="166">
        <f t="shared" ref="AQ181:AQ183" si="188">(AP181*100)/AN181</f>
        <v>33.333333333333336</v>
      </c>
      <c r="AS181" t="s">
        <v>270</v>
      </c>
      <c r="AT181" t="s">
        <v>270</v>
      </c>
      <c r="AU181" t="s">
        <v>270</v>
      </c>
      <c r="AV181" t="s">
        <v>270</v>
      </c>
      <c r="AX181" s="134"/>
      <c r="AY181" s="134"/>
      <c r="AZ181" s="134"/>
      <c r="BA181" s="134"/>
      <c r="BB181" s="134"/>
      <c r="BC181" s="134"/>
      <c r="BD181" s="134"/>
      <c r="BE181" s="134"/>
    </row>
    <row r="182" spans="1:57" ht="30" x14ac:dyDescent="0.25">
      <c r="A182" s="190" t="s">
        <v>482</v>
      </c>
      <c r="B182" t="s">
        <v>270</v>
      </c>
      <c r="C182" t="s">
        <v>270</v>
      </c>
      <c r="D182" t="s">
        <v>270</v>
      </c>
      <c r="E182" t="s">
        <v>270</v>
      </c>
      <c r="F182" t="s">
        <v>270</v>
      </c>
      <c r="G182" t="s">
        <v>270</v>
      </c>
      <c r="H182" t="s">
        <v>270</v>
      </c>
      <c r="I182" t="s">
        <v>270</v>
      </c>
      <c r="J182" t="s">
        <v>270</v>
      </c>
      <c r="K182" t="s">
        <v>270</v>
      </c>
      <c r="L182" t="s">
        <v>270</v>
      </c>
      <c r="M182" t="s">
        <v>270</v>
      </c>
      <c r="N182" t="s">
        <v>270</v>
      </c>
      <c r="O182" t="s">
        <v>270</v>
      </c>
      <c r="P182" t="s">
        <v>270</v>
      </c>
      <c r="Q182" t="s">
        <v>270</v>
      </c>
      <c r="R182" t="s">
        <v>270</v>
      </c>
      <c r="S182" t="s">
        <v>270</v>
      </c>
      <c r="T182" t="s">
        <v>270</v>
      </c>
      <c r="U182" t="s">
        <v>270</v>
      </c>
      <c r="X182" s="134">
        <v>1</v>
      </c>
      <c r="Y182" s="165">
        <f>(X182*100)/1</f>
        <v>100</v>
      </c>
      <c r="Z182" s="134">
        <v>0</v>
      </c>
      <c r="AA182" s="166">
        <f t="shared" ref="AA182:AA183" si="189">(Z182*100)/X182</f>
        <v>0</v>
      </c>
      <c r="AB182" s="134">
        <v>0</v>
      </c>
      <c r="AC182" s="166">
        <f>(AB182*100)/1</f>
        <v>0</v>
      </c>
      <c r="AD182" s="134">
        <v>0</v>
      </c>
      <c r="AE182" s="166" t="e">
        <f t="shared" si="168"/>
        <v>#DIV/0!</v>
      </c>
      <c r="AF182" s="134">
        <v>0</v>
      </c>
      <c r="AG182" s="166">
        <f>(AF182*100)/1</f>
        <v>0</v>
      </c>
      <c r="AH182" s="134">
        <v>1</v>
      </c>
      <c r="AI182" s="166">
        <v>0</v>
      </c>
      <c r="AJ182" s="134">
        <v>0</v>
      </c>
      <c r="AK182" s="166">
        <f>(AJ182*100)/1</f>
        <v>0</v>
      </c>
      <c r="AL182" s="134">
        <v>1</v>
      </c>
      <c r="AM182" s="166" t="e">
        <f t="shared" si="186"/>
        <v>#DIV/0!</v>
      </c>
      <c r="AN182" s="134">
        <v>1</v>
      </c>
      <c r="AO182" s="166">
        <f t="shared" si="187"/>
        <v>100</v>
      </c>
      <c r="AP182" s="134">
        <v>2</v>
      </c>
      <c r="AQ182" s="166">
        <f t="shared" si="188"/>
        <v>200</v>
      </c>
      <c r="AS182" t="s">
        <v>270</v>
      </c>
      <c r="AT182" t="s">
        <v>270</v>
      </c>
      <c r="AU182" t="s">
        <v>270</v>
      </c>
      <c r="AV182" t="s">
        <v>270</v>
      </c>
      <c r="AX182" s="134"/>
      <c r="AY182" s="134"/>
      <c r="AZ182" s="134"/>
      <c r="BA182" s="134"/>
      <c r="BB182" s="134"/>
      <c r="BC182" s="134"/>
      <c r="BD182" s="134"/>
      <c r="BE182" s="134"/>
    </row>
    <row r="183" spans="1:57" ht="30" x14ac:dyDescent="0.25">
      <c r="A183" s="191" t="s">
        <v>483</v>
      </c>
      <c r="B183" t="s">
        <v>270</v>
      </c>
      <c r="C183" t="s">
        <v>270</v>
      </c>
      <c r="D183" t="s">
        <v>270</v>
      </c>
      <c r="E183" t="s">
        <v>270</v>
      </c>
      <c r="F183" t="s">
        <v>270</v>
      </c>
      <c r="G183" t="s">
        <v>270</v>
      </c>
      <c r="H183" t="s">
        <v>270</v>
      </c>
      <c r="I183" t="s">
        <v>270</v>
      </c>
      <c r="J183" t="s">
        <v>270</v>
      </c>
      <c r="K183" t="s">
        <v>270</v>
      </c>
      <c r="L183" t="s">
        <v>270</v>
      </c>
      <c r="M183" t="s">
        <v>270</v>
      </c>
      <c r="N183" t="s">
        <v>270</v>
      </c>
      <c r="O183" t="s">
        <v>270</v>
      </c>
      <c r="P183" t="s">
        <v>270</v>
      </c>
      <c r="Q183" t="s">
        <v>270</v>
      </c>
      <c r="R183" t="s">
        <v>270</v>
      </c>
      <c r="S183" t="s">
        <v>270</v>
      </c>
      <c r="T183" t="s">
        <v>270</v>
      </c>
      <c r="U183" t="s">
        <v>270</v>
      </c>
      <c r="X183" s="134">
        <v>3</v>
      </c>
      <c r="Y183" s="165">
        <f>(X183*100)/15</f>
        <v>20</v>
      </c>
      <c r="Z183" s="134">
        <v>3</v>
      </c>
      <c r="AA183" s="166">
        <f t="shared" si="189"/>
        <v>100</v>
      </c>
      <c r="AB183" s="134">
        <v>4</v>
      </c>
      <c r="AC183" s="166">
        <f>(AB183*100)/15</f>
        <v>26.666666666666668</v>
      </c>
      <c r="AD183" s="134">
        <v>0</v>
      </c>
      <c r="AE183" s="166">
        <f t="shared" si="168"/>
        <v>0</v>
      </c>
      <c r="AF183" s="134">
        <v>4</v>
      </c>
      <c r="AG183" s="166">
        <f>(AF183*100)/15</f>
        <v>26.666666666666668</v>
      </c>
      <c r="AH183" s="134">
        <v>0</v>
      </c>
      <c r="AI183" s="166">
        <f t="shared" si="185"/>
        <v>0</v>
      </c>
      <c r="AJ183" s="134">
        <v>4</v>
      </c>
      <c r="AK183" s="166">
        <f>(AJ183*100)/15</f>
        <v>26.666666666666668</v>
      </c>
      <c r="AL183" s="134">
        <v>0</v>
      </c>
      <c r="AM183" s="166">
        <f t="shared" si="186"/>
        <v>0</v>
      </c>
      <c r="AN183" s="134">
        <v>15</v>
      </c>
      <c r="AO183" s="166">
        <f t="shared" si="187"/>
        <v>100.00000000000001</v>
      </c>
      <c r="AP183" s="134">
        <v>3</v>
      </c>
      <c r="AQ183" s="166">
        <f t="shared" si="188"/>
        <v>20</v>
      </c>
      <c r="AS183" s="167">
        <v>0</v>
      </c>
      <c r="AT183" s="168">
        <f>(AS183*100)/1</f>
        <v>0</v>
      </c>
      <c r="AU183" s="167">
        <v>4</v>
      </c>
      <c r="AV183" s="169" t="e">
        <f>(AU183*100)/AS183</f>
        <v>#DIV/0!</v>
      </c>
      <c r="AX183" s="134"/>
      <c r="AY183" s="134"/>
      <c r="AZ183" s="134"/>
      <c r="BA183" s="134"/>
      <c r="BB183" s="134"/>
      <c r="BC183" s="134"/>
      <c r="BD183" s="134"/>
      <c r="BE183" s="134"/>
    </row>
    <row r="184" spans="1:57" ht="30" x14ac:dyDescent="0.25">
      <c r="A184" s="190" t="s">
        <v>484</v>
      </c>
      <c r="B184" t="s">
        <v>270</v>
      </c>
      <c r="C184" t="s">
        <v>270</v>
      </c>
      <c r="D184" t="s">
        <v>270</v>
      </c>
      <c r="E184" t="s">
        <v>270</v>
      </c>
      <c r="F184" t="s">
        <v>270</v>
      </c>
      <c r="G184" t="s">
        <v>270</v>
      </c>
      <c r="H184" t="s">
        <v>270</v>
      </c>
      <c r="I184" t="s">
        <v>270</v>
      </c>
      <c r="J184" t="s">
        <v>270</v>
      </c>
      <c r="K184" t="s">
        <v>270</v>
      </c>
      <c r="L184" t="s">
        <v>270</v>
      </c>
      <c r="M184" t="s">
        <v>270</v>
      </c>
      <c r="N184" t="s">
        <v>270</v>
      </c>
      <c r="O184" t="s">
        <v>270</v>
      </c>
      <c r="P184" t="s">
        <v>270</v>
      </c>
      <c r="Q184" t="s">
        <v>270</v>
      </c>
      <c r="R184" t="s">
        <v>270</v>
      </c>
      <c r="S184" t="s">
        <v>270</v>
      </c>
      <c r="T184" t="s">
        <v>270</v>
      </c>
      <c r="U184" t="s">
        <v>270</v>
      </c>
      <c r="X184" s="134">
        <v>12</v>
      </c>
      <c r="Y184" s="165">
        <f>(X184*100)/24</f>
        <v>50</v>
      </c>
      <c r="Z184" s="134">
        <v>12</v>
      </c>
      <c r="AA184" s="166">
        <f>(Z184*100)/X184</f>
        <v>100</v>
      </c>
      <c r="AB184" s="134">
        <v>3</v>
      </c>
      <c r="AC184" s="166">
        <f>(AB184*100)/24</f>
        <v>12.5</v>
      </c>
      <c r="AD184" s="134">
        <v>0</v>
      </c>
      <c r="AE184" s="166">
        <f t="shared" si="168"/>
        <v>0</v>
      </c>
      <c r="AF184" s="134">
        <v>6</v>
      </c>
      <c r="AG184" s="166">
        <f>(AF184*100)/24</f>
        <v>25</v>
      </c>
      <c r="AH184" s="134">
        <v>0</v>
      </c>
      <c r="AI184" s="166">
        <f>(AH184*100)/AF184</f>
        <v>0</v>
      </c>
      <c r="AJ184" s="134">
        <v>3</v>
      </c>
      <c r="AK184" s="166">
        <f>(AJ184*100)/24</f>
        <v>12.5</v>
      </c>
      <c r="AL184" s="134">
        <v>0</v>
      </c>
      <c r="AM184" s="166">
        <f>(AL184*100)/AJ184</f>
        <v>0</v>
      </c>
      <c r="AN184" s="134">
        <v>24</v>
      </c>
      <c r="AO184" s="166">
        <f>(Y184+AC184+AG184+AK184)</f>
        <v>100</v>
      </c>
      <c r="AP184" s="134">
        <v>18</v>
      </c>
      <c r="AQ184" s="166">
        <f>(AP184*100)/AN184</f>
        <v>75</v>
      </c>
      <c r="AS184" t="s">
        <v>270</v>
      </c>
      <c r="AT184" t="s">
        <v>270</v>
      </c>
      <c r="AU184" t="s">
        <v>270</v>
      </c>
      <c r="AV184" t="s">
        <v>270</v>
      </c>
      <c r="AX184" s="134"/>
      <c r="AY184" s="134"/>
      <c r="AZ184" s="134"/>
      <c r="BA184" s="134"/>
      <c r="BB184" s="134"/>
      <c r="BC184" s="134"/>
      <c r="BD184" s="134"/>
      <c r="BE184" s="134"/>
    </row>
    <row r="185" spans="1:57" ht="30" x14ac:dyDescent="0.25">
      <c r="A185" s="190" t="s">
        <v>485</v>
      </c>
      <c r="B185" t="s">
        <v>270</v>
      </c>
      <c r="C185" t="s">
        <v>270</v>
      </c>
      <c r="D185" t="s">
        <v>270</v>
      </c>
      <c r="E185" t="s">
        <v>270</v>
      </c>
      <c r="F185" t="s">
        <v>270</v>
      </c>
      <c r="G185" t="s">
        <v>270</v>
      </c>
      <c r="H185" t="s">
        <v>270</v>
      </c>
      <c r="I185" t="s">
        <v>270</v>
      </c>
      <c r="J185" t="s">
        <v>270</v>
      </c>
      <c r="K185" t="s">
        <v>270</v>
      </c>
      <c r="L185" t="s">
        <v>270</v>
      </c>
      <c r="M185" t="s">
        <v>270</v>
      </c>
      <c r="N185" t="s">
        <v>270</v>
      </c>
      <c r="O185" t="s">
        <v>270</v>
      </c>
      <c r="P185" t="s">
        <v>270</v>
      </c>
      <c r="Q185" t="s">
        <v>270</v>
      </c>
      <c r="R185" t="s">
        <v>270</v>
      </c>
      <c r="S185" t="s">
        <v>270</v>
      </c>
      <c r="T185" t="s">
        <v>270</v>
      </c>
      <c r="U185" t="s">
        <v>270</v>
      </c>
      <c r="X185" s="134">
        <v>30</v>
      </c>
      <c r="Y185" s="165">
        <f>(X185*100)/120</f>
        <v>25</v>
      </c>
      <c r="Z185" s="134">
        <v>0</v>
      </c>
      <c r="AA185" s="166">
        <f>(Z185*100)/X185</f>
        <v>0</v>
      </c>
      <c r="AB185" s="134">
        <v>30</v>
      </c>
      <c r="AC185" s="166">
        <f>(AB185*100)/120</f>
        <v>25</v>
      </c>
      <c r="AD185" s="134">
        <v>47</v>
      </c>
      <c r="AE185" s="166">
        <f t="shared" si="168"/>
        <v>156.66666666666666</v>
      </c>
      <c r="AF185" s="134">
        <v>30</v>
      </c>
      <c r="AG185" s="166">
        <f>(AF185*100)/120</f>
        <v>25</v>
      </c>
      <c r="AH185" s="134">
        <v>51</v>
      </c>
      <c r="AI185" s="166">
        <f t="shared" ref="AI185:AI190" si="190">(AH185*100)/AF185</f>
        <v>170</v>
      </c>
      <c r="AJ185" s="134">
        <v>30</v>
      </c>
      <c r="AK185" s="166">
        <f>(AJ185*100)/120</f>
        <v>25</v>
      </c>
      <c r="AL185" s="134">
        <v>31</v>
      </c>
      <c r="AM185" s="166">
        <f t="shared" ref="AM185:AM190" si="191">(AL185*100)/AJ185</f>
        <v>103.33333333333333</v>
      </c>
      <c r="AN185" s="134">
        <v>120</v>
      </c>
      <c r="AO185" s="166">
        <f t="shared" ref="AO185:AO190" si="192">(Y185+AC185+AG185+AK185)</f>
        <v>100</v>
      </c>
      <c r="AP185" s="134">
        <v>129</v>
      </c>
      <c r="AQ185" s="166">
        <f t="shared" ref="AQ185:AQ190" si="193">(AP185*100)/AN185</f>
        <v>107.5</v>
      </c>
      <c r="AS185" t="s">
        <v>270</v>
      </c>
      <c r="AT185" t="s">
        <v>270</v>
      </c>
      <c r="AU185" t="s">
        <v>270</v>
      </c>
      <c r="AV185" t="s">
        <v>270</v>
      </c>
      <c r="AX185" s="134"/>
      <c r="AY185" s="134"/>
      <c r="AZ185" s="134"/>
      <c r="BA185" s="134"/>
      <c r="BB185" s="134"/>
      <c r="BC185" s="134"/>
      <c r="BD185" s="134"/>
      <c r="BE185" s="134"/>
    </row>
    <row r="186" spans="1:57" x14ac:dyDescent="0.25">
      <c r="A186" s="190" t="s">
        <v>486</v>
      </c>
      <c r="B186" t="s">
        <v>270</v>
      </c>
      <c r="C186" t="s">
        <v>270</v>
      </c>
      <c r="D186" t="s">
        <v>270</v>
      </c>
      <c r="E186" t="s">
        <v>270</v>
      </c>
      <c r="F186" t="s">
        <v>270</v>
      </c>
      <c r="G186" t="s">
        <v>270</v>
      </c>
      <c r="H186" t="s">
        <v>270</v>
      </c>
      <c r="I186" t="s">
        <v>270</v>
      </c>
      <c r="J186" t="s">
        <v>270</v>
      </c>
      <c r="K186" t="s">
        <v>270</v>
      </c>
      <c r="L186" t="s">
        <v>270</v>
      </c>
      <c r="M186" t="s">
        <v>270</v>
      </c>
      <c r="N186" t="s">
        <v>270</v>
      </c>
      <c r="O186" t="s">
        <v>270</v>
      </c>
      <c r="P186" t="s">
        <v>270</v>
      </c>
      <c r="Q186" t="s">
        <v>270</v>
      </c>
      <c r="R186" t="s">
        <v>270</v>
      </c>
      <c r="S186" t="s">
        <v>270</v>
      </c>
      <c r="T186" t="s">
        <v>270</v>
      </c>
      <c r="U186" t="s">
        <v>270</v>
      </c>
      <c r="X186" s="134">
        <v>50</v>
      </c>
      <c r="Y186" s="165">
        <f>(X186*100)/200</f>
        <v>25</v>
      </c>
      <c r="Z186" s="134">
        <v>2</v>
      </c>
      <c r="AA186" s="166">
        <f>(Z186*100)/X186</f>
        <v>4</v>
      </c>
      <c r="AB186" s="134">
        <v>50</v>
      </c>
      <c r="AC186" s="166">
        <f>(AB186*100)/200</f>
        <v>25</v>
      </c>
      <c r="AD186" s="134">
        <v>16</v>
      </c>
      <c r="AE186" s="166">
        <f t="shared" si="168"/>
        <v>32</v>
      </c>
      <c r="AF186" s="134">
        <v>50</v>
      </c>
      <c r="AG186" s="166">
        <f>(AF186*100)/200</f>
        <v>25</v>
      </c>
      <c r="AH186" s="134">
        <v>21</v>
      </c>
      <c r="AI186" s="166">
        <f t="shared" si="190"/>
        <v>42</v>
      </c>
      <c r="AJ186" s="134">
        <v>50</v>
      </c>
      <c r="AK186" s="166">
        <f>(AJ186*100)/200</f>
        <v>25</v>
      </c>
      <c r="AL186" s="134">
        <v>33</v>
      </c>
      <c r="AM186" s="166">
        <f t="shared" si="191"/>
        <v>66</v>
      </c>
      <c r="AN186" s="134">
        <v>200</v>
      </c>
      <c r="AO186" s="166">
        <f t="shared" si="192"/>
        <v>100</v>
      </c>
      <c r="AP186" s="134">
        <v>72</v>
      </c>
      <c r="AQ186" s="166">
        <f t="shared" si="193"/>
        <v>36</v>
      </c>
      <c r="AS186" s="167">
        <v>50</v>
      </c>
      <c r="AT186" s="168">
        <f>(100*100)/200</f>
        <v>50</v>
      </c>
      <c r="AU186" s="167">
        <v>52</v>
      </c>
      <c r="AV186" s="169">
        <f>(AU186*100)/AS186</f>
        <v>104</v>
      </c>
      <c r="AX186" s="134"/>
      <c r="AY186" s="134"/>
      <c r="AZ186" s="134"/>
      <c r="BA186" s="134"/>
      <c r="BB186" s="134"/>
      <c r="BC186" s="134"/>
      <c r="BD186" s="134"/>
      <c r="BE186" s="134"/>
    </row>
    <row r="187" spans="1:57" x14ac:dyDescent="0.25">
      <c r="A187" s="190" t="s">
        <v>487</v>
      </c>
      <c r="B187" t="s">
        <v>270</v>
      </c>
      <c r="C187" t="s">
        <v>270</v>
      </c>
      <c r="D187" t="s">
        <v>270</v>
      </c>
      <c r="E187" t="s">
        <v>270</v>
      </c>
      <c r="F187" t="s">
        <v>270</v>
      </c>
      <c r="G187" t="s">
        <v>270</v>
      </c>
      <c r="H187" t="s">
        <v>270</v>
      </c>
      <c r="I187" t="s">
        <v>270</v>
      </c>
      <c r="J187" t="s">
        <v>270</v>
      </c>
      <c r="K187" t="s">
        <v>270</v>
      </c>
      <c r="L187" t="s">
        <v>270</v>
      </c>
      <c r="M187" t="s">
        <v>270</v>
      </c>
      <c r="N187" t="s">
        <v>270</v>
      </c>
      <c r="O187" t="s">
        <v>270</v>
      </c>
      <c r="P187" t="s">
        <v>270</v>
      </c>
      <c r="Q187" t="s">
        <v>270</v>
      </c>
      <c r="R187" t="s">
        <v>270</v>
      </c>
      <c r="S187" t="s">
        <v>270</v>
      </c>
      <c r="T187" t="s">
        <v>270</v>
      </c>
      <c r="U187" t="s">
        <v>270</v>
      </c>
      <c r="X187" s="192">
        <v>0</v>
      </c>
      <c r="Y187" s="165">
        <f>(X187*100)/1</f>
        <v>0</v>
      </c>
      <c r="Z187" s="134">
        <v>0</v>
      </c>
      <c r="AA187" s="166" t="e">
        <f t="shared" ref="AA187:AA193" si="194">(Z187*100)/X187</f>
        <v>#DIV/0!</v>
      </c>
      <c r="AB187" s="134">
        <v>0</v>
      </c>
      <c r="AC187" s="166">
        <f>(AB187*100)/1</f>
        <v>0</v>
      </c>
      <c r="AD187" s="134">
        <v>0</v>
      </c>
      <c r="AE187" s="166" t="e">
        <f t="shared" si="168"/>
        <v>#DIV/0!</v>
      </c>
      <c r="AF187" s="134">
        <v>1</v>
      </c>
      <c r="AG187" s="166">
        <f>(AF187*100)/1</f>
        <v>100</v>
      </c>
      <c r="AH187" s="134">
        <v>1</v>
      </c>
      <c r="AI187" s="166">
        <f t="shared" si="190"/>
        <v>100</v>
      </c>
      <c r="AJ187" s="134">
        <v>0</v>
      </c>
      <c r="AK187" s="166">
        <f>(AJ187*100)/1</f>
        <v>0</v>
      </c>
      <c r="AL187" s="134">
        <v>0</v>
      </c>
      <c r="AM187" s="166" t="e">
        <f t="shared" si="191"/>
        <v>#DIV/0!</v>
      </c>
      <c r="AN187" s="134">
        <v>1</v>
      </c>
      <c r="AO187" s="166">
        <f t="shared" si="192"/>
        <v>100</v>
      </c>
      <c r="AP187" s="134">
        <v>1</v>
      </c>
      <c r="AQ187" s="166">
        <f t="shared" si="193"/>
        <v>100</v>
      </c>
      <c r="AS187" s="193">
        <v>0</v>
      </c>
      <c r="AT187" s="168">
        <f>(AS187*100)/1</f>
        <v>0</v>
      </c>
      <c r="AU187" s="167">
        <v>0</v>
      </c>
      <c r="AV187" s="169" t="e">
        <f t="shared" ref="AV187:AV188" si="195">(AU187*100)/AS187</f>
        <v>#DIV/0!</v>
      </c>
      <c r="AX187" s="134"/>
      <c r="AY187" s="134"/>
      <c r="AZ187" s="134"/>
      <c r="BA187" s="134"/>
      <c r="BB187" s="134"/>
      <c r="BC187" s="134"/>
      <c r="BD187" s="134"/>
      <c r="BE187" s="134"/>
    </row>
    <row r="188" spans="1:57" ht="30" x14ac:dyDescent="0.25">
      <c r="A188" s="190" t="s">
        <v>488</v>
      </c>
      <c r="B188" t="s">
        <v>270</v>
      </c>
      <c r="C188" t="s">
        <v>270</v>
      </c>
      <c r="D188" t="s">
        <v>270</v>
      </c>
      <c r="E188" t="s">
        <v>270</v>
      </c>
      <c r="F188" t="s">
        <v>270</v>
      </c>
      <c r="G188" t="s">
        <v>270</v>
      </c>
      <c r="H188" t="s">
        <v>270</v>
      </c>
      <c r="I188" t="s">
        <v>270</v>
      </c>
      <c r="J188" t="s">
        <v>270</v>
      </c>
      <c r="K188" t="s">
        <v>270</v>
      </c>
      <c r="L188" t="s">
        <v>270</v>
      </c>
      <c r="M188" t="s">
        <v>270</v>
      </c>
      <c r="N188" t="s">
        <v>270</v>
      </c>
      <c r="O188" t="s">
        <v>270</v>
      </c>
      <c r="P188" t="s">
        <v>270</v>
      </c>
      <c r="Q188" t="s">
        <v>270</v>
      </c>
      <c r="R188" t="s">
        <v>270</v>
      </c>
      <c r="S188" t="s">
        <v>270</v>
      </c>
      <c r="T188" t="s">
        <v>270</v>
      </c>
      <c r="U188" t="s">
        <v>270</v>
      </c>
      <c r="X188" s="134">
        <v>1</v>
      </c>
      <c r="Y188" s="165">
        <f>(X188*100)/1</f>
        <v>100</v>
      </c>
      <c r="Z188" s="134">
        <v>1</v>
      </c>
      <c r="AA188" s="166">
        <f t="shared" si="194"/>
        <v>100</v>
      </c>
      <c r="AB188" s="134">
        <v>0</v>
      </c>
      <c r="AC188" s="166">
        <f>(AB188*100)/1</f>
        <v>0</v>
      </c>
      <c r="AD188" s="134">
        <v>0</v>
      </c>
      <c r="AE188" s="166" t="e">
        <f t="shared" si="168"/>
        <v>#DIV/0!</v>
      </c>
      <c r="AF188" s="134">
        <v>0</v>
      </c>
      <c r="AG188" s="166">
        <f>(AF188*100)/1</f>
        <v>0</v>
      </c>
      <c r="AH188" s="134">
        <v>0</v>
      </c>
      <c r="AI188" s="166">
        <v>0</v>
      </c>
      <c r="AJ188" s="134">
        <v>0</v>
      </c>
      <c r="AK188" s="166">
        <f>(AJ188*100)/1</f>
        <v>0</v>
      </c>
      <c r="AL188" s="134">
        <v>0</v>
      </c>
      <c r="AM188" s="166" t="e">
        <f t="shared" si="191"/>
        <v>#DIV/0!</v>
      </c>
      <c r="AN188" s="134">
        <v>1</v>
      </c>
      <c r="AO188" s="166">
        <f t="shared" si="192"/>
        <v>100</v>
      </c>
      <c r="AP188" s="134">
        <v>1</v>
      </c>
      <c r="AQ188" s="166">
        <f t="shared" si="193"/>
        <v>100</v>
      </c>
      <c r="AS188" s="167">
        <v>0</v>
      </c>
      <c r="AT188" s="168">
        <f>(AS188*100)/1</f>
        <v>0</v>
      </c>
      <c r="AU188" s="167">
        <v>0</v>
      </c>
      <c r="AV188" s="169" t="e">
        <f t="shared" si="195"/>
        <v>#DIV/0!</v>
      </c>
      <c r="AX188" s="134"/>
      <c r="AY188" s="134"/>
      <c r="AZ188" s="134"/>
      <c r="BA188" s="134"/>
      <c r="BB188" s="134"/>
      <c r="BC188" s="134"/>
      <c r="BD188" s="134"/>
      <c r="BE188" s="134"/>
    </row>
    <row r="189" spans="1:57" ht="30" x14ac:dyDescent="0.25">
      <c r="A189" s="190" t="s">
        <v>489</v>
      </c>
      <c r="B189" t="s">
        <v>270</v>
      </c>
      <c r="C189" t="s">
        <v>270</v>
      </c>
      <c r="D189" t="s">
        <v>270</v>
      </c>
      <c r="E189" t="s">
        <v>270</v>
      </c>
      <c r="F189" t="s">
        <v>270</v>
      </c>
      <c r="G189" t="s">
        <v>270</v>
      </c>
      <c r="H189" t="s">
        <v>270</v>
      </c>
      <c r="I189" t="s">
        <v>270</v>
      </c>
      <c r="J189" t="s">
        <v>270</v>
      </c>
      <c r="K189" t="s">
        <v>270</v>
      </c>
      <c r="L189" t="s">
        <v>270</v>
      </c>
      <c r="M189" t="s">
        <v>270</v>
      </c>
      <c r="N189" t="s">
        <v>270</v>
      </c>
      <c r="O189" t="s">
        <v>270</v>
      </c>
      <c r="P189" t="s">
        <v>270</v>
      </c>
      <c r="Q189" t="s">
        <v>270</v>
      </c>
      <c r="R189" t="s">
        <v>270</v>
      </c>
      <c r="S189" t="s">
        <v>270</v>
      </c>
      <c r="T189" t="s">
        <v>270</v>
      </c>
      <c r="U189" t="s">
        <v>270</v>
      </c>
      <c r="X189" s="134">
        <v>0</v>
      </c>
      <c r="Y189" s="165">
        <f>(X189*100)/1</f>
        <v>0</v>
      </c>
      <c r="Z189" s="134">
        <v>0</v>
      </c>
      <c r="AA189" s="166" t="e">
        <f t="shared" si="194"/>
        <v>#DIV/0!</v>
      </c>
      <c r="AB189" s="134">
        <v>0</v>
      </c>
      <c r="AC189" s="166">
        <f>(AB189*100)/1</f>
        <v>0</v>
      </c>
      <c r="AD189" s="134">
        <v>0</v>
      </c>
      <c r="AE189" s="166" t="e">
        <f t="shared" si="168"/>
        <v>#DIV/0!</v>
      </c>
      <c r="AF189" s="134">
        <v>1</v>
      </c>
      <c r="AG189" s="166">
        <f>(AF189*100)/1</f>
        <v>100</v>
      </c>
      <c r="AH189" s="134">
        <v>0</v>
      </c>
      <c r="AI189" s="166">
        <f t="shared" si="190"/>
        <v>0</v>
      </c>
      <c r="AJ189" s="134">
        <v>0</v>
      </c>
      <c r="AK189" s="166">
        <f>(AJ189*100)/1</f>
        <v>0</v>
      </c>
      <c r="AL189" s="134">
        <v>0</v>
      </c>
      <c r="AM189" s="166" t="e">
        <f t="shared" si="191"/>
        <v>#DIV/0!</v>
      </c>
      <c r="AN189" s="134">
        <v>1</v>
      </c>
      <c r="AO189" s="166">
        <f t="shared" si="192"/>
        <v>100</v>
      </c>
      <c r="AP189" s="134">
        <v>0</v>
      </c>
      <c r="AQ189" s="166">
        <f t="shared" si="193"/>
        <v>0</v>
      </c>
      <c r="AS189" t="s">
        <v>270</v>
      </c>
      <c r="AT189" t="s">
        <v>270</v>
      </c>
      <c r="AU189" t="s">
        <v>270</v>
      </c>
      <c r="AV189" t="s">
        <v>270</v>
      </c>
      <c r="AX189" s="134"/>
      <c r="AY189" s="134"/>
      <c r="AZ189" s="134"/>
      <c r="BA189" s="134"/>
      <c r="BB189" s="134"/>
      <c r="BC189" s="134"/>
      <c r="BD189" s="134"/>
      <c r="BE189" s="134"/>
    </row>
    <row r="190" spans="1:57" ht="30" x14ac:dyDescent="0.25">
      <c r="A190" s="190" t="s">
        <v>490</v>
      </c>
      <c r="B190" t="s">
        <v>270</v>
      </c>
      <c r="C190" t="s">
        <v>270</v>
      </c>
      <c r="D190" t="s">
        <v>270</v>
      </c>
      <c r="E190" t="s">
        <v>270</v>
      </c>
      <c r="F190" t="s">
        <v>270</v>
      </c>
      <c r="G190" t="s">
        <v>270</v>
      </c>
      <c r="H190" t="s">
        <v>270</v>
      </c>
      <c r="I190" t="s">
        <v>270</v>
      </c>
      <c r="J190" t="s">
        <v>270</v>
      </c>
      <c r="K190" t="s">
        <v>270</v>
      </c>
      <c r="L190" t="s">
        <v>270</v>
      </c>
      <c r="M190" t="s">
        <v>270</v>
      </c>
      <c r="N190" t="s">
        <v>270</v>
      </c>
      <c r="O190" t="s">
        <v>270</v>
      </c>
      <c r="P190" t="s">
        <v>270</v>
      </c>
      <c r="Q190" t="s">
        <v>270</v>
      </c>
      <c r="R190" t="s">
        <v>270</v>
      </c>
      <c r="S190" t="s">
        <v>270</v>
      </c>
      <c r="T190" t="s">
        <v>270</v>
      </c>
      <c r="U190" t="s">
        <v>270</v>
      </c>
      <c r="X190" s="134">
        <v>20</v>
      </c>
      <c r="Y190" s="165">
        <f>(X190*100)/80</f>
        <v>25</v>
      </c>
      <c r="Z190" s="134">
        <v>0</v>
      </c>
      <c r="AA190" s="166">
        <f t="shared" si="194"/>
        <v>0</v>
      </c>
      <c r="AB190" s="134">
        <v>20</v>
      </c>
      <c r="AC190" s="166">
        <f>(AB190*100)/80</f>
        <v>25</v>
      </c>
      <c r="AD190" s="134">
        <v>24</v>
      </c>
      <c r="AE190" s="166">
        <f t="shared" si="168"/>
        <v>120</v>
      </c>
      <c r="AF190" s="134">
        <v>20</v>
      </c>
      <c r="AG190" s="166">
        <f>(AF190*100)/80</f>
        <v>25</v>
      </c>
      <c r="AH190" s="134">
        <v>0</v>
      </c>
      <c r="AI190" s="166">
        <f t="shared" si="190"/>
        <v>0</v>
      </c>
      <c r="AJ190" s="134">
        <v>20</v>
      </c>
      <c r="AK190" s="166">
        <f>(AJ190*100)/80</f>
        <v>25</v>
      </c>
      <c r="AL190" s="134">
        <v>2</v>
      </c>
      <c r="AM190" s="166">
        <f t="shared" si="191"/>
        <v>10</v>
      </c>
      <c r="AN190" s="134">
        <v>80</v>
      </c>
      <c r="AO190" s="166">
        <f t="shared" si="192"/>
        <v>100</v>
      </c>
      <c r="AP190" s="134">
        <v>26</v>
      </c>
      <c r="AQ190" s="166">
        <f t="shared" si="193"/>
        <v>32.5</v>
      </c>
      <c r="AS190" s="194">
        <v>35</v>
      </c>
      <c r="AT190" s="195">
        <f>(AS190*100)/140</f>
        <v>25</v>
      </c>
      <c r="AU190" s="194">
        <v>15</v>
      </c>
      <c r="AV190" s="169">
        <f t="shared" ref="AV190:AV191" si="196">(AU190*100)/AS190</f>
        <v>42.857142857142854</v>
      </c>
      <c r="AX190" s="134"/>
      <c r="AY190" s="134"/>
      <c r="AZ190" s="134"/>
      <c r="BA190" s="134"/>
      <c r="BB190" s="134"/>
      <c r="BC190" s="134"/>
      <c r="BD190" s="134"/>
      <c r="BE190" s="134"/>
    </row>
    <row r="191" spans="1:57" ht="30" x14ac:dyDescent="0.25">
      <c r="A191" s="190" t="s">
        <v>491</v>
      </c>
      <c r="B191" t="s">
        <v>270</v>
      </c>
      <c r="C191" t="s">
        <v>270</v>
      </c>
      <c r="D191" t="s">
        <v>270</v>
      </c>
      <c r="E191" t="s">
        <v>270</v>
      </c>
      <c r="F191" t="s">
        <v>270</v>
      </c>
      <c r="G191" t="s">
        <v>270</v>
      </c>
      <c r="H191" t="s">
        <v>270</v>
      </c>
      <c r="I191" t="s">
        <v>270</v>
      </c>
      <c r="J191" t="s">
        <v>270</v>
      </c>
      <c r="K191" t="s">
        <v>270</v>
      </c>
      <c r="L191" t="s">
        <v>270</v>
      </c>
      <c r="M191" t="s">
        <v>270</v>
      </c>
      <c r="N191" t="s">
        <v>270</v>
      </c>
      <c r="O191" t="s">
        <v>270</v>
      </c>
      <c r="P191" t="s">
        <v>270</v>
      </c>
      <c r="Q191" t="s">
        <v>270</v>
      </c>
      <c r="R191" t="s">
        <v>270</v>
      </c>
      <c r="S191" t="s">
        <v>270</v>
      </c>
      <c r="T191" t="s">
        <v>270</v>
      </c>
      <c r="U191" t="s">
        <v>270</v>
      </c>
      <c r="X191" s="134">
        <v>0</v>
      </c>
      <c r="Y191" s="165">
        <f>(X191*100)/4</f>
        <v>0</v>
      </c>
      <c r="Z191" s="134">
        <v>0</v>
      </c>
      <c r="AA191" s="166" t="e">
        <f t="shared" si="194"/>
        <v>#DIV/0!</v>
      </c>
      <c r="AB191" s="134">
        <v>2</v>
      </c>
      <c r="AC191" s="166">
        <f>(AB191*100)/4</f>
        <v>50</v>
      </c>
      <c r="AD191" s="134">
        <v>2</v>
      </c>
      <c r="AE191" s="166">
        <f t="shared" si="168"/>
        <v>100</v>
      </c>
      <c r="AF191" s="134">
        <v>1</v>
      </c>
      <c r="AG191" s="166">
        <f>(AF191*100)/4</f>
        <v>25</v>
      </c>
      <c r="AH191" s="134">
        <v>0</v>
      </c>
      <c r="AI191" s="166">
        <f>(AH191*100)/AF191</f>
        <v>0</v>
      </c>
      <c r="AJ191" s="134">
        <v>1</v>
      </c>
      <c r="AK191" s="166">
        <f>(AJ191*100)/4</f>
        <v>25</v>
      </c>
      <c r="AL191" s="134">
        <v>4</v>
      </c>
      <c r="AM191" s="166">
        <f>(AL191*100)/AJ191</f>
        <v>400</v>
      </c>
      <c r="AN191" s="134">
        <v>4</v>
      </c>
      <c r="AO191" s="166">
        <f>(Y191+AC191+AG191+AK191)</f>
        <v>100</v>
      </c>
      <c r="AP191" s="134">
        <v>6</v>
      </c>
      <c r="AQ191" s="166">
        <f>(AP191*100)/AN191</f>
        <v>150</v>
      </c>
      <c r="AS191" s="167">
        <v>1</v>
      </c>
      <c r="AT191" s="167">
        <f>(AS191*100)/4</f>
        <v>25</v>
      </c>
      <c r="AU191" s="167">
        <v>0</v>
      </c>
      <c r="AV191" s="169">
        <f t="shared" si="196"/>
        <v>0</v>
      </c>
      <c r="AX191" s="134"/>
      <c r="AY191" s="134"/>
      <c r="AZ191" s="134"/>
      <c r="BA191" s="134"/>
      <c r="BB191" s="134"/>
      <c r="BC191" s="134"/>
      <c r="BD191" s="134"/>
      <c r="BE191" s="134"/>
    </row>
    <row r="192" spans="1:57" ht="45" x14ac:dyDescent="0.25">
      <c r="A192" s="190" t="s">
        <v>492</v>
      </c>
      <c r="B192" t="s">
        <v>270</v>
      </c>
      <c r="C192" t="s">
        <v>270</v>
      </c>
      <c r="D192" t="s">
        <v>270</v>
      </c>
      <c r="E192" t="s">
        <v>270</v>
      </c>
      <c r="F192" t="s">
        <v>270</v>
      </c>
      <c r="G192" t="s">
        <v>270</v>
      </c>
      <c r="H192" t="s">
        <v>270</v>
      </c>
      <c r="I192" t="s">
        <v>270</v>
      </c>
      <c r="J192" t="s">
        <v>270</v>
      </c>
      <c r="K192" t="s">
        <v>270</v>
      </c>
      <c r="L192" t="s">
        <v>270</v>
      </c>
      <c r="M192" t="s">
        <v>270</v>
      </c>
      <c r="N192" t="s">
        <v>270</v>
      </c>
      <c r="O192" t="s">
        <v>270</v>
      </c>
      <c r="P192" t="s">
        <v>270</v>
      </c>
      <c r="Q192" t="s">
        <v>270</v>
      </c>
      <c r="R192" t="s">
        <v>270</v>
      </c>
      <c r="S192" t="s">
        <v>270</v>
      </c>
      <c r="T192" t="s">
        <v>270</v>
      </c>
      <c r="U192" t="s">
        <v>270</v>
      </c>
      <c r="X192" s="134">
        <v>0</v>
      </c>
      <c r="Y192" s="165">
        <f>(X192*100)/20</f>
        <v>0</v>
      </c>
      <c r="Z192" s="134">
        <v>0</v>
      </c>
      <c r="AA192" s="166" t="e">
        <f t="shared" si="194"/>
        <v>#DIV/0!</v>
      </c>
      <c r="AB192" s="134">
        <v>6</v>
      </c>
      <c r="AC192" s="166">
        <f>(AB192*100)/20</f>
        <v>30</v>
      </c>
      <c r="AD192" s="134">
        <v>0</v>
      </c>
      <c r="AE192" s="166">
        <f t="shared" si="168"/>
        <v>0</v>
      </c>
      <c r="AF192" s="134">
        <v>7</v>
      </c>
      <c r="AG192" s="166">
        <f>(AF192*100)/20</f>
        <v>35</v>
      </c>
      <c r="AH192" s="134">
        <v>0</v>
      </c>
      <c r="AI192" s="166">
        <f t="shared" ref="AI192:AI193" si="197">(AH192*100)/AF192</f>
        <v>0</v>
      </c>
      <c r="AJ192" s="134">
        <v>7</v>
      </c>
      <c r="AK192" s="166">
        <f>(AJ192*100)/20</f>
        <v>35</v>
      </c>
      <c r="AL192" s="134">
        <v>0</v>
      </c>
      <c r="AM192" s="166">
        <f t="shared" ref="AM192:AM193" si="198">(AL192*100)/AJ192</f>
        <v>0</v>
      </c>
      <c r="AN192" s="134">
        <v>20</v>
      </c>
      <c r="AO192" s="166">
        <f t="shared" ref="AO192:AO193" si="199">(Y192+AC192+AG192+AK192)</f>
        <v>100</v>
      </c>
      <c r="AP192" s="134">
        <v>0</v>
      </c>
      <c r="AQ192" s="166">
        <f>(AP192*100)/AN192</f>
        <v>0</v>
      </c>
      <c r="AS192" t="s">
        <v>270</v>
      </c>
      <c r="AT192" t="s">
        <v>270</v>
      </c>
      <c r="AU192" t="s">
        <v>270</v>
      </c>
      <c r="AV192" t="s">
        <v>270</v>
      </c>
      <c r="AX192" s="134"/>
      <c r="AY192" s="134"/>
      <c r="AZ192" s="134"/>
      <c r="BA192" s="134"/>
      <c r="BB192" s="134"/>
      <c r="BC192" s="134"/>
      <c r="BD192" s="134"/>
      <c r="BE192" s="134"/>
    </row>
    <row r="193" spans="1:57" ht="30" x14ac:dyDescent="0.25">
      <c r="A193" s="187" t="s">
        <v>493</v>
      </c>
      <c r="B193" t="s">
        <v>270</v>
      </c>
      <c r="C193" t="s">
        <v>270</v>
      </c>
      <c r="D193" t="s">
        <v>270</v>
      </c>
      <c r="E193" t="s">
        <v>270</v>
      </c>
      <c r="F193" t="s">
        <v>270</v>
      </c>
      <c r="G193" t="s">
        <v>270</v>
      </c>
      <c r="H193" t="s">
        <v>270</v>
      </c>
      <c r="I193" t="s">
        <v>270</v>
      </c>
      <c r="J193" t="s">
        <v>270</v>
      </c>
      <c r="K193" t="s">
        <v>270</v>
      </c>
      <c r="L193" t="s">
        <v>270</v>
      </c>
      <c r="M193" t="s">
        <v>270</v>
      </c>
      <c r="N193" t="s">
        <v>270</v>
      </c>
      <c r="O193" t="s">
        <v>270</v>
      </c>
      <c r="P193" t="s">
        <v>270</v>
      </c>
      <c r="Q193" t="s">
        <v>270</v>
      </c>
      <c r="R193" t="s">
        <v>270</v>
      </c>
      <c r="S193" t="s">
        <v>270</v>
      </c>
      <c r="T193" t="s">
        <v>270</v>
      </c>
      <c r="U193" t="s">
        <v>270</v>
      </c>
      <c r="X193" s="134">
        <v>0</v>
      </c>
      <c r="Y193" s="165">
        <f>(X193*100)/1</f>
        <v>0</v>
      </c>
      <c r="Z193" s="134">
        <v>0</v>
      </c>
      <c r="AA193" s="166" t="e">
        <f t="shared" si="194"/>
        <v>#DIV/0!</v>
      </c>
      <c r="AB193" s="134">
        <v>0</v>
      </c>
      <c r="AC193" s="166">
        <f>(AB193*100)/1</f>
        <v>0</v>
      </c>
      <c r="AD193" s="134">
        <v>0</v>
      </c>
      <c r="AE193" s="166" t="e">
        <f t="shared" si="168"/>
        <v>#DIV/0!</v>
      </c>
      <c r="AF193" s="134">
        <v>1</v>
      </c>
      <c r="AG193" s="166">
        <f>(AF193*100)/1</f>
        <v>100</v>
      </c>
      <c r="AH193" s="134">
        <v>0</v>
      </c>
      <c r="AI193" s="166">
        <f t="shared" si="197"/>
        <v>0</v>
      </c>
      <c r="AJ193" s="134">
        <v>0</v>
      </c>
      <c r="AK193" s="166">
        <f>(AJ193*100)/1</f>
        <v>0</v>
      </c>
      <c r="AL193" s="134">
        <v>0</v>
      </c>
      <c r="AM193" s="166" t="e">
        <f t="shared" si="198"/>
        <v>#DIV/0!</v>
      </c>
      <c r="AN193" s="134">
        <v>1</v>
      </c>
      <c r="AO193" s="166">
        <f t="shared" si="199"/>
        <v>100</v>
      </c>
      <c r="AP193" s="134">
        <v>0</v>
      </c>
      <c r="AQ193" s="166">
        <f>(AP193*100)/AN193</f>
        <v>0</v>
      </c>
      <c r="AS193" t="s">
        <v>270</v>
      </c>
      <c r="AT193" t="s">
        <v>270</v>
      </c>
      <c r="AU193" t="s">
        <v>270</v>
      </c>
      <c r="AV193" t="s">
        <v>270</v>
      </c>
      <c r="AX193" s="134"/>
      <c r="AY193" s="134"/>
      <c r="AZ193" s="134"/>
      <c r="BA193" s="134"/>
      <c r="BB193" s="134"/>
      <c r="BC193" s="134"/>
      <c r="BD193" s="134"/>
      <c r="BE193" s="134"/>
    </row>
  </sheetData>
  <mergeCells count="43">
    <mergeCell ref="X3:Z4"/>
    <mergeCell ref="AS3:AT4"/>
    <mergeCell ref="A5:A8"/>
    <mergeCell ref="B5:Q5"/>
    <mergeCell ref="R5:U5"/>
    <mergeCell ref="V5:V8"/>
    <mergeCell ref="B6:E6"/>
    <mergeCell ref="F6:I6"/>
    <mergeCell ref="J6:M6"/>
    <mergeCell ref="N6:Q6"/>
    <mergeCell ref="AS6:AV6"/>
    <mergeCell ref="N7:O7"/>
    <mergeCell ref="P7:Q7"/>
    <mergeCell ref="R7:S7"/>
    <mergeCell ref="T7:U7"/>
    <mergeCell ref="X7:Y7"/>
    <mergeCell ref="AX6:BC6"/>
    <mergeCell ref="BD6:BD7"/>
    <mergeCell ref="BE6:BE7"/>
    <mergeCell ref="B7:C7"/>
    <mergeCell ref="D7:E7"/>
    <mergeCell ref="F7:G7"/>
    <mergeCell ref="H7:I7"/>
    <mergeCell ref="J7:K7"/>
    <mergeCell ref="L7:M7"/>
    <mergeCell ref="R6:U6"/>
    <mergeCell ref="X6:AA6"/>
    <mergeCell ref="AB6:AE6"/>
    <mergeCell ref="AF6:AI6"/>
    <mergeCell ref="AJ6:AM6"/>
    <mergeCell ref="AN6:AQ6"/>
    <mergeCell ref="AL7:AM7"/>
    <mergeCell ref="Z7:AA7"/>
    <mergeCell ref="AB7:AC7"/>
    <mergeCell ref="AD7:AE7"/>
    <mergeCell ref="AF7:AG7"/>
    <mergeCell ref="AH7:AI7"/>
    <mergeCell ref="AY7:AZ7"/>
    <mergeCell ref="AJ7:AK7"/>
    <mergeCell ref="AN7:AO7"/>
    <mergeCell ref="AP7:AQ7"/>
    <mergeCell ref="AS7:AT7"/>
    <mergeCell ref="AU7:AV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2017</vt:lpstr>
      <vt:lpstr>2018</vt:lpstr>
      <vt:lpstr>2019</vt:lpstr>
      <vt:lpstr>concentrado</vt:lpstr>
      <vt:lpstr>ejemplo</vt:lpstr>
      <vt:lpstr>'2017'!Títulos_a_imprimir</vt:lpstr>
      <vt:lpstr>'2019'!Títulos_a_imprimir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GPC</dc:creator>
  <cp:lastModifiedBy>Egresos</cp:lastModifiedBy>
  <cp:lastPrinted>2019-10-08T14:32:26Z</cp:lastPrinted>
  <dcterms:created xsi:type="dcterms:W3CDTF">2017-07-28T20:52:26Z</dcterms:created>
  <dcterms:modified xsi:type="dcterms:W3CDTF">2020-01-23T16:01:10Z</dcterms:modified>
</cp:coreProperties>
</file>