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oc\ARMONIZACION\2019\4to. Trimestre\EXCEL\D.4.2\"/>
    </mc:Choice>
  </mc:AlternateContent>
  <bookViews>
    <workbookView xWindow="-120" yWindow="-120" windowWidth="20730" windowHeight="11160"/>
  </bookViews>
  <sheets>
    <sheet name="Hoja1" sheetId="1" r:id="rId1"/>
    <sheet name="Hoja2" sheetId="2" r:id="rId2"/>
    <sheet name="Hoja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88" i="1" l="1"/>
  <c r="AG89" i="1"/>
  <c r="AG90" i="1"/>
  <c r="AG91" i="1"/>
  <c r="AG87" i="1"/>
  <c r="AG83" i="1"/>
  <c r="AG84" i="1"/>
  <c r="AG85" i="1"/>
  <c r="AG81" i="1"/>
  <c r="AG82" i="1"/>
  <c r="AG80" i="1"/>
  <c r="AG75" i="1"/>
  <c r="AG76" i="1"/>
  <c r="AG74" i="1"/>
  <c r="AG72" i="1"/>
  <c r="AG69" i="1"/>
  <c r="AG70" i="1"/>
  <c r="AG68" i="1"/>
  <c r="AG66" i="1"/>
  <c r="AG60" i="1"/>
  <c r="AG61" i="1"/>
  <c r="AG62" i="1"/>
  <c r="AG59" i="1"/>
  <c r="AG55" i="1"/>
  <c r="AG56" i="1"/>
  <c r="AG57" i="1"/>
  <c r="AG54" i="1"/>
  <c r="AG50" i="1"/>
  <c r="AG49" i="1"/>
  <c r="AG47" i="1"/>
  <c r="AG45" i="1"/>
  <c r="AG43" i="1"/>
  <c r="AG41" i="1"/>
  <c r="AG36" i="1"/>
  <c r="AG37" i="1"/>
  <c r="AG33" i="1"/>
  <c r="AG34" i="1"/>
  <c r="AG35" i="1"/>
  <c r="AG31" i="1"/>
  <c r="AG32" i="1"/>
  <c r="AG26" i="1"/>
  <c r="AG27" i="1"/>
  <c r="AG28" i="1"/>
  <c r="AG29" i="1"/>
  <c r="AG30" i="1"/>
  <c r="AG25" i="1"/>
  <c r="AG20" i="1"/>
  <c r="AG21" i="1"/>
  <c r="AG15" i="1"/>
  <c r="AG16" i="1"/>
  <c r="AG17" i="1"/>
  <c r="AG18" i="1"/>
  <c r="AG19" i="1"/>
  <c r="AG13" i="1"/>
  <c r="AG14" i="1"/>
  <c r="AG12" i="1"/>
  <c r="AC91" i="1" l="1"/>
  <c r="AC88" i="1"/>
  <c r="AC89" i="1"/>
  <c r="AC90" i="1"/>
  <c r="AC87" i="1"/>
  <c r="AC84" i="1"/>
  <c r="AC85" i="1"/>
  <c r="AC81" i="1"/>
  <c r="AC82" i="1"/>
  <c r="AC83" i="1"/>
  <c r="AC80" i="1"/>
  <c r="AC75" i="1"/>
  <c r="AC76" i="1"/>
  <c r="AC74" i="1"/>
  <c r="AC72" i="1"/>
  <c r="AC69" i="1"/>
  <c r="AC70" i="1"/>
  <c r="AC68" i="1"/>
  <c r="AC66" i="1"/>
  <c r="AC60" i="1"/>
  <c r="AC61" i="1"/>
  <c r="AC62" i="1"/>
  <c r="AC59" i="1"/>
  <c r="AC55" i="1"/>
  <c r="AC56" i="1"/>
  <c r="AC57" i="1"/>
  <c r="AC54" i="1"/>
  <c r="AC50" i="1"/>
  <c r="AC49" i="1"/>
  <c r="AC47" i="1"/>
  <c r="AC45" i="1"/>
  <c r="AC43" i="1"/>
  <c r="AC41" i="1"/>
  <c r="AC36" i="1"/>
  <c r="AC37" i="1"/>
  <c r="AC34" i="1"/>
  <c r="AC35" i="1"/>
  <c r="AC33" i="1"/>
  <c r="AC32" i="1"/>
  <c r="AC31" i="1"/>
  <c r="AC29" i="1"/>
  <c r="AC30" i="1"/>
  <c r="AC26" i="1"/>
  <c r="AC27" i="1"/>
  <c r="AC28" i="1"/>
  <c r="AC25" i="1"/>
  <c r="AC17" i="1"/>
  <c r="AC18" i="1"/>
  <c r="AC19" i="1"/>
  <c r="AC20" i="1"/>
  <c r="AC21" i="1"/>
  <c r="AC15" i="1"/>
  <c r="AC16" i="1"/>
  <c r="AC13" i="1"/>
  <c r="AC14" i="1"/>
  <c r="AC12" i="1"/>
  <c r="Y88" i="1" l="1"/>
  <c r="Y89" i="1"/>
  <c r="Y90" i="1"/>
  <c r="Y91" i="1"/>
  <c r="Y87" i="1"/>
  <c r="Y85" i="1"/>
  <c r="Y81" i="1"/>
  <c r="Y82" i="1"/>
  <c r="Y83" i="1"/>
  <c r="Y84" i="1"/>
  <c r="Y80" i="1"/>
  <c r="Y76" i="1"/>
  <c r="Y75" i="1"/>
  <c r="Y74" i="1"/>
  <c r="Y72" i="1"/>
  <c r="Y70" i="1"/>
  <c r="Y69" i="1"/>
  <c r="Y68" i="1"/>
  <c r="Y66" i="1"/>
  <c r="Y60" i="1"/>
  <c r="Y61" i="1"/>
  <c r="Y62" i="1"/>
  <c r="Y59" i="1"/>
  <c r="Y55" i="1"/>
  <c r="Y56" i="1"/>
  <c r="Y57" i="1"/>
  <c r="Y54" i="1"/>
  <c r="Y50" i="1"/>
  <c r="Y49" i="1"/>
  <c r="Y47" i="1"/>
  <c r="Y45" i="1"/>
  <c r="Y43" i="1"/>
  <c r="Y41" i="1"/>
  <c r="Y36" i="1"/>
  <c r="Y37" i="1"/>
  <c r="Y33" i="1"/>
  <c r="Y34" i="1"/>
  <c r="Y35" i="1"/>
  <c r="Y30" i="1"/>
  <c r="Y31" i="1"/>
  <c r="Y32" i="1"/>
  <c r="Y28" i="1"/>
  <c r="Y26" i="1"/>
  <c r="Y27" i="1"/>
  <c r="Y29" i="1"/>
  <c r="Y25" i="1"/>
  <c r="Y19" i="1"/>
  <c r="Y20" i="1"/>
  <c r="Y21" i="1"/>
  <c r="Y16" i="1"/>
  <c r="Y14" i="1"/>
  <c r="Y15" i="1"/>
  <c r="Y17" i="1"/>
  <c r="Y18" i="1"/>
  <c r="Y13" i="1"/>
  <c r="Y12" i="1"/>
  <c r="AE49" i="1" l="1"/>
  <c r="AA49" i="1"/>
  <c r="W49" i="1"/>
  <c r="AE47" i="1"/>
  <c r="AA47" i="1"/>
  <c r="W47" i="1"/>
  <c r="AE45" i="1"/>
  <c r="AA45" i="1"/>
  <c r="W45" i="1"/>
  <c r="AE43" i="1"/>
  <c r="AA43" i="1"/>
  <c r="W43" i="1"/>
  <c r="AE41" i="1"/>
  <c r="AA41" i="1"/>
  <c r="W41" i="1"/>
  <c r="W50" i="1"/>
  <c r="AA50" i="1"/>
  <c r="AE50" i="1"/>
  <c r="AE90" i="1" l="1"/>
  <c r="AA90" i="1"/>
  <c r="W90" i="1"/>
  <c r="AE91" i="1" l="1"/>
  <c r="AE89" i="1"/>
  <c r="AE88" i="1"/>
  <c r="AE87" i="1"/>
  <c r="AE85" i="1"/>
  <c r="AE84" i="1"/>
  <c r="AE83" i="1"/>
  <c r="AE82" i="1"/>
  <c r="AE81" i="1"/>
  <c r="AE80" i="1"/>
  <c r="AE76" i="1"/>
  <c r="AE75" i="1"/>
  <c r="AE74" i="1"/>
  <c r="AE72" i="1"/>
  <c r="AE70" i="1"/>
  <c r="AE69" i="1"/>
  <c r="AE68" i="1"/>
  <c r="AE66" i="1"/>
  <c r="AE62" i="1"/>
  <c r="AE61" i="1"/>
  <c r="AE60" i="1"/>
  <c r="AE59" i="1"/>
  <c r="AE57" i="1"/>
  <c r="AE56" i="1"/>
  <c r="AE55" i="1"/>
  <c r="AE54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1" i="1"/>
  <c r="AE20" i="1"/>
  <c r="AE19" i="1"/>
  <c r="AE18" i="1"/>
  <c r="AE17" i="1"/>
  <c r="AE16" i="1"/>
  <c r="AE15" i="1"/>
  <c r="AE14" i="1"/>
  <c r="AE13" i="1"/>
  <c r="AE12" i="1"/>
  <c r="AA91" i="1"/>
  <c r="AA89" i="1"/>
  <c r="AA88" i="1"/>
  <c r="AA87" i="1"/>
  <c r="AA85" i="1"/>
  <c r="AA84" i="1"/>
  <c r="AA83" i="1"/>
  <c r="AA82" i="1"/>
  <c r="AA81" i="1"/>
  <c r="AA80" i="1"/>
  <c r="AA76" i="1"/>
  <c r="AA75" i="1"/>
  <c r="AA74" i="1"/>
  <c r="AA72" i="1"/>
  <c r="AA70" i="1"/>
  <c r="AA69" i="1"/>
  <c r="AA68" i="1"/>
  <c r="AA66" i="1"/>
  <c r="AA62" i="1"/>
  <c r="AA61" i="1"/>
  <c r="AA60" i="1"/>
  <c r="AA59" i="1"/>
  <c r="AA56" i="1"/>
  <c r="AA55" i="1"/>
  <c r="AA57" i="1"/>
  <c r="AA54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1" i="1"/>
  <c r="AA20" i="1"/>
  <c r="AA19" i="1"/>
  <c r="AA18" i="1"/>
  <c r="AA17" i="1"/>
  <c r="AA16" i="1"/>
  <c r="AA15" i="1"/>
  <c r="AA14" i="1"/>
  <c r="AA13" i="1"/>
  <c r="AA12" i="1"/>
  <c r="W91" i="1"/>
  <c r="W89" i="1"/>
  <c r="W88" i="1"/>
  <c r="W87" i="1"/>
  <c r="W85" i="1"/>
  <c r="W84" i="1"/>
  <c r="W83" i="1"/>
  <c r="W82" i="1"/>
  <c r="W81" i="1"/>
  <c r="W80" i="1"/>
  <c r="W76" i="1"/>
  <c r="W75" i="1"/>
  <c r="W74" i="1"/>
  <c r="W72" i="1"/>
  <c r="W70" i="1"/>
  <c r="W69" i="1"/>
  <c r="W68" i="1"/>
  <c r="W66" i="1"/>
  <c r="W62" i="1"/>
  <c r="W61" i="1"/>
  <c r="W60" i="1"/>
  <c r="W59" i="1" l="1"/>
  <c r="W57" i="1"/>
  <c r="W56" i="1"/>
  <c r="W55" i="1"/>
  <c r="W54" i="1"/>
  <c r="W37" i="1" l="1"/>
  <c r="W36" i="1"/>
  <c r="W34" i="1"/>
  <c r="W35" i="1"/>
  <c r="W33" i="1"/>
  <c r="W32" i="1"/>
  <c r="W31" i="1"/>
  <c r="W30" i="1"/>
  <c r="W29" i="1"/>
  <c r="W28" i="1"/>
  <c r="W27" i="1"/>
  <c r="W26" i="1"/>
  <c r="W25" i="1"/>
  <c r="W21" i="1"/>
  <c r="W20" i="1"/>
  <c r="W19" i="1"/>
  <c r="W18" i="1"/>
  <c r="W17" i="1"/>
  <c r="W16" i="1"/>
  <c r="W15" i="1"/>
  <c r="W14" i="1"/>
  <c r="W13" i="1"/>
  <c r="W12" i="1"/>
</calcChain>
</file>

<file path=xl/comments1.xml><?xml version="1.0" encoding="utf-8"?>
<comments xmlns="http://schemas.openxmlformats.org/spreadsheetml/2006/main">
  <authors>
    <author>GPC</author>
  </authors>
  <commentList>
    <comment ref="D12" authorId="0" shapeId="0">
      <text>
        <r>
          <rPr>
            <b/>
            <u/>
            <sz val="9"/>
            <color indexed="81"/>
            <rFont val="Tahoma"/>
            <family val="2"/>
          </rPr>
          <t>SUSTANTIVO DERIVADO DE UN VERBO</t>
        </r>
        <r>
          <rPr>
            <b/>
            <sz val="9"/>
            <color indexed="81"/>
            <rFont val="Tahoma"/>
            <family val="2"/>
          </rPr>
          <t xml:space="preserve"> + </t>
        </r>
        <r>
          <rPr>
            <b/>
            <i/>
            <sz val="9"/>
            <color indexed="81"/>
            <rFont val="Tahoma"/>
            <family val="2"/>
          </rPr>
          <t>COMPLEMENTO</t>
        </r>
        <r>
          <rPr>
            <b/>
            <sz val="9"/>
            <color indexed="81"/>
            <rFont val="Tahoma"/>
            <family val="2"/>
          </rPr>
          <t xml:space="preserve">
Ejemplo: 
A1.C1: </t>
        </r>
        <r>
          <rPr>
            <b/>
            <u/>
            <sz val="9"/>
            <color indexed="81"/>
            <rFont val="Tahoma"/>
            <family val="2"/>
          </rPr>
          <t>Elaboración</t>
        </r>
        <r>
          <rPr>
            <b/>
            <sz val="9"/>
            <color indexed="81"/>
            <rFont val="Tahoma"/>
            <family val="2"/>
          </rPr>
          <t xml:space="preserve"> de estudios de mercados sobre cadenas productivas prioritarias.
A2.C1: </t>
        </r>
        <r>
          <rPr>
            <b/>
            <u/>
            <sz val="9"/>
            <color indexed="81"/>
            <rFont val="Tahoma"/>
            <family val="2"/>
          </rPr>
          <t>Difusión</t>
        </r>
        <r>
          <rPr>
            <b/>
            <sz val="9"/>
            <color indexed="81"/>
            <rFont val="Tahoma"/>
            <family val="2"/>
          </rPr>
          <t xml:space="preserve"> de los estudios de mercado elaborados
A3.C1: </t>
        </r>
        <r>
          <rPr>
            <b/>
            <u/>
            <sz val="9"/>
            <color indexed="81"/>
            <rFont val="Tahoma"/>
            <family val="2"/>
          </rPr>
          <t>Establecimiento</t>
        </r>
        <r>
          <rPr>
            <b/>
            <sz val="9"/>
            <color indexed="81"/>
            <rFont val="Tahoma"/>
            <family val="2"/>
          </rPr>
          <t xml:space="preserve"> de espacios de asesoría y capacitación a pequeñas empresas exportadoras.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<sst xmlns="http://schemas.openxmlformats.org/spreadsheetml/2006/main" count="860" uniqueCount="371">
  <si>
    <t>SISTEMA MUNICIPAL PARA EL DESARROLLO INTEGRAL DE LA FAMILIA</t>
  </si>
  <si>
    <t>NIVEL</t>
  </si>
  <si>
    <t>OBJETIVOS</t>
  </si>
  <si>
    <t>INDICADORES</t>
  </si>
  <si>
    <t>MEDIOS DE VERIFICACIÓN</t>
  </si>
  <si>
    <t>SUPUESTOS</t>
  </si>
  <si>
    <t>FICHA TÉCNICA DE LOS INDICADORES</t>
  </si>
  <si>
    <t xml:space="preserve">Monitoreo </t>
  </si>
  <si>
    <t>Evaluación</t>
  </si>
  <si>
    <t>Denominación</t>
  </si>
  <si>
    <t>Definición</t>
  </si>
  <si>
    <t>Método de cálculo</t>
  </si>
  <si>
    <t>Ámbito geográfico</t>
  </si>
  <si>
    <t>Unidad de medida</t>
  </si>
  <si>
    <t>Tipo-Dimension-Frecuencia</t>
  </si>
  <si>
    <t>Sentido</t>
  </si>
  <si>
    <t>Metas Programadas</t>
  </si>
  <si>
    <t>Enero-Marzo</t>
  </si>
  <si>
    <t>Abril-Junio</t>
  </si>
  <si>
    <t>Julio-Septiembre</t>
  </si>
  <si>
    <t>Octubre-Diciembre</t>
  </si>
  <si>
    <t>Anual</t>
  </si>
  <si>
    <t>Línea Base</t>
  </si>
  <si>
    <t>Año de reporte</t>
  </si>
  <si>
    <t>Meta Programada</t>
  </si>
  <si>
    <t>Alcance</t>
  </si>
  <si>
    <t>Absoluta</t>
  </si>
  <si>
    <t>Relativa</t>
  </si>
  <si>
    <t>Valor</t>
  </si>
  <si>
    <t>Año</t>
  </si>
  <si>
    <t>90M</t>
  </si>
  <si>
    <t>90O</t>
  </si>
  <si>
    <t>90Q</t>
  </si>
  <si>
    <t>Absoluto</t>
  </si>
  <si>
    <t>Relativo</t>
  </si>
  <si>
    <t>Alcanz</t>
  </si>
  <si>
    <t>% Al</t>
  </si>
  <si>
    <t>1. SERVICIOS DE ASISTENCIA JURÍDICA APLICADOS</t>
  </si>
  <si>
    <t>1.0 Elaboración del presupuesto anual del componente.</t>
  </si>
  <si>
    <t>Líneas de Acción</t>
  </si>
  <si>
    <t xml:space="preserve">1.1. Programa de procuraduría para la defensa de los derechos de los niños, niñas y adolescentes. </t>
  </si>
  <si>
    <t>Actividad</t>
  </si>
  <si>
    <t>1.1.1 Asesorías Jurídicas</t>
  </si>
  <si>
    <t>Expresa el nivel de cobertura de las asesorias legales solicitadas</t>
  </si>
  <si>
    <t>Informe Trimestral del DIF Municipal</t>
  </si>
  <si>
    <t>Se cuenta con el personal para brindar las asesorías que se requieran.</t>
  </si>
  <si>
    <t>Todo el Municipio</t>
  </si>
  <si>
    <t>Porcentaje</t>
  </si>
  <si>
    <t>Gestion/Eficiencia/Trimestral</t>
  </si>
  <si>
    <t xml:space="preserve">Descendente </t>
  </si>
  <si>
    <t>1.1.2 Elaboración de demandas</t>
  </si>
  <si>
    <t>Expresa el porcentade de demandas solicitadas y realizadas</t>
  </si>
  <si>
    <t xml:space="preserve">La persona interesada acude para realizar el trámite solicitado </t>
  </si>
  <si>
    <t xml:space="preserve">Ascendente </t>
  </si>
  <si>
    <t>Porcentaje de canalizaciones atendidas</t>
  </si>
  <si>
    <t xml:space="preserve">Expresa el porcentaje de atención a necesidades identificadas </t>
  </si>
  <si>
    <t xml:space="preserve">Se cuenta con el personal para realizar las canalizaciones correspondientes. </t>
  </si>
  <si>
    <t>Expresa la cobertura a la demanda de citatorios que se presenta</t>
  </si>
  <si>
    <t>Los interesados acuden con el personal jurídico.</t>
  </si>
  <si>
    <t>Expresa el nivel de atencion a los resguardos solicitados</t>
  </si>
  <si>
    <t xml:space="preserve">Los interesados acuden con el personal jurídico. </t>
  </si>
  <si>
    <t>Expresa el nivel de cumplimiento de aceptaciones de cargo de tutor brindadas por el juzgado</t>
  </si>
  <si>
    <t xml:space="preserve">El juez determina los menores designados a un tutor. </t>
  </si>
  <si>
    <t>Porcentaje de presencia en audiencias</t>
  </si>
  <si>
    <t>Expresa el grado de atencion a las audiencias brindadas por el juzgado</t>
  </si>
  <si>
    <t xml:space="preserve">Los interesados acuden a las audiencias </t>
  </si>
  <si>
    <t>Porcentaje de reportes atendidos</t>
  </si>
  <si>
    <t>Expresa el grado de atencion a los reportes recibidos</t>
  </si>
  <si>
    <t xml:space="preserve">Se cuenta con el personal necesario para brindar la atención </t>
  </si>
  <si>
    <t>Ascendente</t>
  </si>
  <si>
    <t>40</t>
  </si>
  <si>
    <t>Pocentaje de platicas prematrimoniales impartidas</t>
  </si>
  <si>
    <t>Expresa el nivel de cumplimiento de platicas prematrimoniales programadas</t>
  </si>
  <si>
    <t>Los interesados acuden a la plática programada</t>
  </si>
  <si>
    <t>Las escuelas están de acuerdo en que las pláticas sean impartidas en sus instalaciones</t>
  </si>
  <si>
    <t>2. SERVICIOS DE ASESORÍA PSICOLÓGICA APLICADOS</t>
  </si>
  <si>
    <t>2.0 Elaboración del presupuesto anual del componente.</t>
  </si>
  <si>
    <t xml:space="preserve">Línea de acción </t>
  </si>
  <si>
    <t>2. 1  Programa de atención psicológica</t>
  </si>
  <si>
    <t>2.1.1 Terapias psicológicas.</t>
  </si>
  <si>
    <t>Expresa el nivel de cobertura de las asesorias psicológicas programadas</t>
  </si>
  <si>
    <t xml:space="preserve">Los interesados deben acudir para recibir el servicio. </t>
  </si>
  <si>
    <t>Promedio</t>
  </si>
  <si>
    <t>2.1.2 Taller de desarrollo Humano</t>
  </si>
  <si>
    <t>Porcentaje de talleres realizados</t>
  </si>
  <si>
    <t>Expresa el porcentaje de canalizaciones solicitadas.</t>
  </si>
  <si>
    <t>Porcentaje de pláticas impartidas</t>
  </si>
  <si>
    <t>Expresa el porcentaje de pláticas de comunicación impartidas</t>
  </si>
  <si>
    <t>Los orientadores acuden a la plática programada</t>
  </si>
  <si>
    <t>Porcentaje de pláticas preventivas sobre la deserción impartidas</t>
  </si>
  <si>
    <t>Expresa el porcentaje de pláticas preventivas sobre deserción escolar impartidas</t>
  </si>
  <si>
    <t>Expresa el porcentaje de personas beneficiadas</t>
  </si>
  <si>
    <t>Porcentaje de talleres de prevención de embarazo realizados</t>
  </si>
  <si>
    <t>Expresa el porcentaje de talleres de prevencion del embarazo adolescente realizado</t>
  </si>
  <si>
    <t>Los adolescentes acuden a los talleres programados</t>
  </si>
  <si>
    <t>3</t>
  </si>
  <si>
    <t>1</t>
  </si>
  <si>
    <t xml:space="preserve">Se tiene vinculación con instituciones especializadas en adicciones. </t>
  </si>
  <si>
    <t>3. ACCIONES Y APOYOS DE ASISTENCIA ALIMENTARIA GESTIONADOS</t>
  </si>
  <si>
    <t>3.0 Elaboración del presupuesto anual del componente</t>
  </si>
  <si>
    <t>Porcentaje de despensas entregadas</t>
  </si>
  <si>
    <t>Expresa el porcentaje de personas beneficiadas con dotación alimentaria</t>
  </si>
  <si>
    <t xml:space="preserve">El producto llega a tiempo para ser entregado. </t>
  </si>
  <si>
    <t>2400</t>
  </si>
  <si>
    <t>Se cuenta con el personal y los vehículos necesarios para llevar a cabo las visitas programadas</t>
  </si>
  <si>
    <t>Porcentaje de desayunos entregados</t>
  </si>
  <si>
    <t>Expresa el porcentaje de menores beneficiados con desayuno escolar</t>
  </si>
  <si>
    <t>Expresa el porcentaje de adultos mayores beneficiados</t>
  </si>
  <si>
    <t xml:space="preserve">Se cuenta con el personal para realizar el padrón. </t>
  </si>
  <si>
    <t xml:space="preserve">4.  CANALIZACIONES Y APOYOS EN MATERIA DE SALUD APLICADOS </t>
  </si>
  <si>
    <t>4.0 Elaboración del presupuesto anual del componente</t>
  </si>
  <si>
    <t>Línea de acción</t>
  </si>
  <si>
    <t>4.1 Programa de Rehabilitación Física</t>
  </si>
  <si>
    <t>4.1.1 Actividades de Mecanoterapia</t>
  </si>
  <si>
    <t>Porcentaje de actividades de mecanoterapia brindadas</t>
  </si>
  <si>
    <t>Expresa el porcentaje de actividades programadas</t>
  </si>
  <si>
    <t>Se cuenta con el personal para realizar las actividades requeridas.</t>
  </si>
  <si>
    <t>4.1.2 Actividades de Electroterapia</t>
  </si>
  <si>
    <t>Porcentaje de actividades de electroterapia realizadas</t>
  </si>
  <si>
    <t>Expresa el nivel de cumplimiento de actividades de electroterapia programadas</t>
  </si>
  <si>
    <t>4.1.3 Actividades de Estimulación temprana</t>
  </si>
  <si>
    <t>Porcentaje de actividades de estimulación realizadas</t>
  </si>
  <si>
    <t>Expresa el porcentaje de actividades de estimulación temprana realizadas</t>
  </si>
  <si>
    <t>4.1.4 Actividades de Orientación y movilidad</t>
  </si>
  <si>
    <t>Porcentaje de actividades de orientación realizadas</t>
  </si>
  <si>
    <t>Expresa el porcentaje de actividades de orientación y movilidad brindadas</t>
  </si>
  <si>
    <t>4.2 Programa Salud, Familia y Amor</t>
  </si>
  <si>
    <t xml:space="preserve">Se tiene vinculación con instituciones de salud. </t>
  </si>
  <si>
    <t xml:space="preserve">Expresa el nivel de cobertura de traslados a las instituciones de salud </t>
  </si>
  <si>
    <t>Se cuenta con el presupuesto para realizar los recorridos programados</t>
  </si>
  <si>
    <t xml:space="preserve">Porcentaje de juegos asistidos </t>
  </si>
  <si>
    <t xml:space="preserve">Expresa el porcentaje de asistencia a juegos deportivos programados </t>
  </si>
  <si>
    <t>Los menores estan interesados en participar en las convocatorias requeridas.</t>
  </si>
  <si>
    <t>Porcentaje de comodatos realizados</t>
  </si>
  <si>
    <t>Expresa el porcentaje de solicitudes realizadas</t>
  </si>
  <si>
    <t xml:space="preserve">Contamos con el personal para realizar los comodatos requeridos. </t>
  </si>
  <si>
    <t>5. ACCIONES DE PROMOCIÓN SOCIAL, CULTURAL, DEPORTIVA Y RECREATIVAS DESARROLLADAS</t>
  </si>
  <si>
    <t>5.0 Elaboración del presupuesto anual del componente</t>
  </si>
  <si>
    <t>5.1 Programa Tocando Corazones</t>
  </si>
  <si>
    <t>Expresa el porcentaje de Eventos realizados</t>
  </si>
  <si>
    <t xml:space="preserve">Se cuenta con el presupuesto para llevar a cabo el evento. </t>
  </si>
  <si>
    <t xml:space="preserve">Se cuenta con el presupuesto para la realizacion del evento. </t>
  </si>
  <si>
    <t xml:space="preserve">5.2 Programa de desarrollo de habilidades, capacitación y desarrollo integral </t>
  </si>
  <si>
    <t>La ciudadanía se interesa en el taller ofrecido</t>
  </si>
  <si>
    <t>10</t>
  </si>
  <si>
    <t>Porcentaje de niños y adolescentes inscritos</t>
  </si>
  <si>
    <t>Expresa el porcentaje de niños, niñas y adolescentes inscritos respecto al total de interesados</t>
  </si>
  <si>
    <t>Los niños, niñas y adolescentes se interesan por el curso ofrecido.</t>
  </si>
  <si>
    <t>Expresa el porcentaje de eventos realizados</t>
  </si>
  <si>
    <t>2</t>
  </si>
  <si>
    <t>5.3 Programa Amigos Ayudando Amigos</t>
  </si>
  <si>
    <t>5.3.1 Vinculación con empresas para la solicitud de donación alimenticia, económica y en especie.</t>
  </si>
  <si>
    <t>Porcentaje de vinculaciónes realizadas</t>
  </si>
  <si>
    <t>Expresa el porcentaje de vinculaciones con empresas realizadas</t>
  </si>
  <si>
    <t xml:space="preserve">Se tiene vinculación activa con diversas empresas locales. </t>
  </si>
  <si>
    <t>Expresa el porcentaje de visitas programadas</t>
  </si>
  <si>
    <t>5.4 Programa Intervención asistencial</t>
  </si>
  <si>
    <t>5.4.1 Realización de estudios socio-económicos y creación de expedientes.</t>
  </si>
  <si>
    <t>Porcentaje de estudios socio-económicos realizados</t>
  </si>
  <si>
    <t>Expresa el porcentaje de estudios socio-económicos realizados</t>
  </si>
  <si>
    <t xml:space="preserve">Se cuenta con el personal y los formatos necesarios. </t>
  </si>
  <si>
    <t>5.4.2 Realización de visitas domiciliarias.</t>
  </si>
  <si>
    <t>Porcentaje de visitas domiciliarias programadas</t>
  </si>
  <si>
    <t>Expresa el porcentaje de investigaciones sociales respecto a las solicitadas</t>
  </si>
  <si>
    <t>5.4.3 Canalización a diferentes instancias de asistencia.</t>
  </si>
  <si>
    <t>5</t>
  </si>
  <si>
    <t>6. PROGRAMAS Y ACCIONES DE ATENCIÓN A LAS PERSONAS ADULTAS MAYORES GESTIONADOS</t>
  </si>
  <si>
    <t>6.0 Elaboración del presupuesto anual del componente</t>
  </si>
  <si>
    <t>6.1 Programa atención al adulto mayor</t>
  </si>
  <si>
    <t xml:space="preserve">Porcentaje de credenciales realizadas </t>
  </si>
  <si>
    <t>Expresa el porcentaje de credenciales de la tercera edad  realizadas</t>
  </si>
  <si>
    <t xml:space="preserve">La cantidad de credenciales disponibles depende de la entrega mensual por parte de INAPAM Aguascalientes. </t>
  </si>
  <si>
    <t>Porcentaje de visitas a clubes realizadas</t>
  </si>
  <si>
    <t>Porcentaje de reuniones atendidas</t>
  </si>
  <si>
    <t>Expresa el porcentaje de reuniones convocadas.</t>
  </si>
  <si>
    <t>Se cuenta con el espacio para realizar las reuniones programadas</t>
  </si>
  <si>
    <t>Porcentaje de padrón de adultos profesionistas realizado</t>
  </si>
  <si>
    <t xml:space="preserve">Expresa el porcentaje de adultos mayores profesionistas. </t>
  </si>
  <si>
    <t>Porcentaje de recorridos realizados</t>
  </si>
  <si>
    <t>Expresa el porcentaje de recorridos programados</t>
  </si>
  <si>
    <t>Los adultos mayores muestran interés por los recorridos programados</t>
  </si>
  <si>
    <t>Porcentaje de Presentaciones programadas</t>
  </si>
  <si>
    <t xml:space="preserve">Expresa el porcentaje de adultos mayores beneficiados. </t>
  </si>
  <si>
    <t xml:space="preserve">Los adultos mayores muestran interes por las convocatorias e invitaciones recibidas. </t>
  </si>
  <si>
    <t>Porcentaje de convivios realizados</t>
  </si>
  <si>
    <t>Expresa el porcentaje de convivios realizados</t>
  </si>
  <si>
    <t xml:space="preserve">Los adultos mayores muestran interés por realizar convivios de manera contínua. </t>
  </si>
  <si>
    <t xml:space="preserve">Se cuenta con el presupuesto para la realización del evento magno. </t>
  </si>
  <si>
    <t>Pocentaje de talleres realizados</t>
  </si>
  <si>
    <t>Expresa el porcentaje de talleres de manualidades realizados</t>
  </si>
  <si>
    <t xml:space="preserve">Los adultos mayores muestran interés por los talleres ofrecidos. </t>
  </si>
  <si>
    <t>1.1.4 Elaboración y envío de citatorios</t>
  </si>
  <si>
    <t>1.1.5 Elaboración de actas de resguardo temporal del menor</t>
  </si>
  <si>
    <t>1.1.7 Audiencias</t>
  </si>
  <si>
    <t>1.1.8 Atención a reportes</t>
  </si>
  <si>
    <t xml:space="preserve">1.1.9 Pláticas prematrimoniales </t>
  </si>
  <si>
    <t>1.1.6 Aceptación del cargo de tutor y emisión de opinión</t>
  </si>
  <si>
    <t>3.2 Programa de desayunos escolares</t>
  </si>
  <si>
    <t xml:space="preserve">3.2.1  Realizar entrega bimestral de los desayunos escolares. </t>
  </si>
  <si>
    <t>5.2.1 Impartición de Talleres para Adultos</t>
  </si>
  <si>
    <t xml:space="preserve">5.2.2 Impartición de Talleres para niños. </t>
  </si>
  <si>
    <t>1.1.10 Visitas Domiciliarias</t>
  </si>
  <si>
    <t>Expresa el nivel de visitas domiciliarias realizadas</t>
  </si>
  <si>
    <t>1200</t>
  </si>
  <si>
    <t>2018</t>
  </si>
  <si>
    <t>168</t>
  </si>
  <si>
    <t>52</t>
  </si>
  <si>
    <t>424</t>
  </si>
  <si>
    <t>68</t>
  </si>
  <si>
    <t>60</t>
  </si>
  <si>
    <t>84</t>
  </si>
  <si>
    <t>24</t>
  </si>
  <si>
    <t>800</t>
  </si>
  <si>
    <t>100</t>
  </si>
  <si>
    <t>30</t>
  </si>
  <si>
    <t>3000</t>
  </si>
  <si>
    <t>6000</t>
  </si>
  <si>
    <t>150</t>
  </si>
  <si>
    <t>2300</t>
  </si>
  <si>
    <t>29</t>
  </si>
  <si>
    <t>700</t>
  </si>
  <si>
    <t>120</t>
  </si>
  <si>
    <t>260</t>
  </si>
  <si>
    <t>480</t>
  </si>
  <si>
    <t>12</t>
  </si>
  <si>
    <t>4</t>
  </si>
  <si>
    <t>15</t>
  </si>
  <si>
    <t>200</t>
  </si>
  <si>
    <t>80</t>
  </si>
  <si>
    <t xml:space="preserve">El personal acude a los reportes realizados por la población y/o por orden de juzgado. </t>
  </si>
  <si>
    <t>Gestión/Eficiencia/Trimestral</t>
  </si>
  <si>
    <t>0</t>
  </si>
  <si>
    <t>5.1.1 Realización del Evento Día de la Familia</t>
  </si>
  <si>
    <t xml:space="preserve">5.2.3 Realización del curso de verano para niños, niñas y adolescentes </t>
  </si>
  <si>
    <t>6.1.2 Visitas a los clubes de adultos mayores</t>
  </si>
  <si>
    <t>6.1.3 Reuniones mensuales con encargadas de clubes</t>
  </si>
  <si>
    <t>6.4.1 Convivios con los clubes</t>
  </si>
  <si>
    <t>6.4.2 Celebración del Día del abuelo</t>
  </si>
  <si>
    <t xml:space="preserve">6.4.3 Realización de los Juegos deportivos y culturales </t>
  </si>
  <si>
    <t>6.4.4  Impartición de talleres de manualidades para adultos mayores</t>
  </si>
  <si>
    <t>4.2.1  Realización de campañas de salud, nutrición y gastronomía para la prevención y detección de enfermedades crónico-degenerativas</t>
  </si>
  <si>
    <t>6.4.5 Pláticas de Huertos Familiares.</t>
  </si>
  <si>
    <t>Expresa el porcentaje de vinculaciones realizadas</t>
  </si>
  <si>
    <t xml:space="preserve">El personal acude a las instituciones educativas para realizar las vinculaciones para la colaboración mutua. </t>
  </si>
  <si>
    <t>Expresa el nivel de cobertura de las campañas realizadas</t>
  </si>
  <si>
    <t>Se cuenta con el personal para realizar las campañas programadas</t>
  </si>
  <si>
    <t>Expresa el nivel de cobertura de las pláticas realizadas</t>
  </si>
  <si>
    <t>Se atienden los fraccionamientos con altos índices de violencia.</t>
  </si>
  <si>
    <t>Expresa el nivel de cobertura de las campañas de prevención realizadas</t>
  </si>
  <si>
    <t xml:space="preserve">Se cuenta con el personal para realizar las campañas de prevención programadas. </t>
  </si>
  <si>
    <t>Expresa el porcentaje de cursos programados.</t>
  </si>
  <si>
    <t xml:space="preserve">Se realiza convenio con personas especializadas en el tema. </t>
  </si>
  <si>
    <t>Expresa el nivel de cobertura de personas beneficiadas</t>
  </si>
  <si>
    <t>6.1.4 Realización de padrón de adultos mayores profesionsitas y jubilados.</t>
  </si>
  <si>
    <t xml:space="preserve">6.1.5 Recorridos culturales y recreativos en el estado. </t>
  </si>
  <si>
    <t>6.2 Programa Aprendiendo a envejecer</t>
  </si>
  <si>
    <t>3.1 Programa de asistencia social alimentaria a sujetos</t>
  </si>
  <si>
    <t>3.3 Programa de asistencia social alimentaria a familias</t>
  </si>
  <si>
    <t xml:space="preserve">3.4 Programa de Atención a menores en situación de riesgo de 6 a 11 meses </t>
  </si>
  <si>
    <t>3.5 Programa de Atención a menores en situación de riesgo de 1 a 4 años.</t>
  </si>
  <si>
    <t>3.1.1 Entrega de apoyos a beneficiarios en comunidades y fraccionamientos.</t>
  </si>
  <si>
    <t xml:space="preserve">Linea de Acción. </t>
  </si>
  <si>
    <t>Porcentaje de despensas familiares entregadas</t>
  </si>
  <si>
    <t>3.3.1 Entrega de apoyos a beneficiarios en comunidades y fraccionamientos.</t>
  </si>
  <si>
    <t>Porcentaje de despensas entregadas a menores de 6 a 11 meses</t>
  </si>
  <si>
    <t>Expresa el porcentaje de beneficiarios con dotación alimentaria</t>
  </si>
  <si>
    <t>3.4.1 Realizar la entrega de apoyos por comunidades a los padres de familia</t>
  </si>
  <si>
    <t>600</t>
  </si>
  <si>
    <t>19500</t>
  </si>
  <si>
    <t>10000</t>
  </si>
  <si>
    <t>((Número de asesorias brindadas)/(Total de asesorias solicitadas)) x 100</t>
  </si>
  <si>
    <t>((Número de demandas realizadas)/(Total de demandas))  x 100</t>
  </si>
  <si>
    <t>1.1.3 Canalizaciones jurídicas</t>
  </si>
  <si>
    <t>2.1.3 Canalizaciones psicológicas</t>
  </si>
  <si>
    <t xml:space="preserve">2.1.4 Talleres sobre derechos de los niños, niñas y adolescentes  </t>
  </si>
  <si>
    <t>Expresa el número de talleres realizados de niños, niñas y adolescentes beneficiados; del total programado.</t>
  </si>
  <si>
    <t>Expresa el porcentaje de canalizaciones realizadas.</t>
  </si>
  <si>
    <t>6.1.1 Credencialización</t>
  </si>
  <si>
    <t>Porcentaje de personas participantes</t>
  </si>
  <si>
    <t xml:space="preserve">Actividad </t>
  </si>
  <si>
    <r>
      <t xml:space="preserve">((Número de Canalizaciones realizadas)/(Total de canalizaciones requeridas)) x 100                                                                 </t>
    </r>
    <r>
      <rPr>
        <b/>
        <sz val="11"/>
        <color indexed="8"/>
        <rFont val="Calibri"/>
        <family val="2"/>
        <scheme val="minor"/>
      </rPr>
      <t/>
    </r>
  </si>
  <si>
    <t xml:space="preserve">Porcentaje de canalizaciones efectuadas. </t>
  </si>
  <si>
    <t>((Número de Citatorios elaborados y enviados)/(Total de citatorios)) x 100</t>
  </si>
  <si>
    <t xml:space="preserve">Porcentaje de citatorios elaborados. </t>
  </si>
  <si>
    <t>Porcentaje de actas de resguardo temporal del menor solicitadas.</t>
  </si>
  <si>
    <t>Porcentaje de asesorías legales efectuadas.</t>
  </si>
  <si>
    <t>Porcentaje de demandas elaboradas.</t>
  </si>
  <si>
    <t>((Actas de resguardo temporal del menor elaboradas)/(Total de actas de resguardo solicitadas)) x 100</t>
  </si>
  <si>
    <t>Porcentaje de aceptaciones de cargo de tutor recibidas por el juzgado.</t>
  </si>
  <si>
    <t>((Aceptaciones de cargo de tutor)/(Total de cargos de tutor aceptados y otorgados)) x 100</t>
  </si>
  <si>
    <t>((Audiencias atendidas)/(Total de audiencias requeridas)) x 100</t>
  </si>
  <si>
    <t xml:space="preserve">((Reportes atendidos)/(Total de reportes requeridos)) x 100                              </t>
  </si>
  <si>
    <t>Porcentaje de visitas realizadas</t>
  </si>
  <si>
    <t>((Platicas prematrimoniales brindadas)/(Total de Pláticas prematrimoniales programadas)) x 100</t>
  </si>
  <si>
    <t>((Visitas Domiciliarias realizadas)/(Total de Visitas Domiciliarias programas)) x 100</t>
  </si>
  <si>
    <t>((Asesorías psicológicas solicitadas)/(Total de asesorías psicológicas brindadas)) x 100</t>
  </si>
  <si>
    <t xml:space="preserve">Expresa el porcentaje de talleres de desarrollo humano realizado. </t>
  </si>
  <si>
    <t>Porcentaje de participantes en los talleres de desarrollo humano realizados.</t>
  </si>
  <si>
    <t>Porcentaje de terapias psicológicas aplicadas.</t>
  </si>
  <si>
    <t>((Taller de desarrollo humano impartidos)/(Total de talleres de desarrollo humano programados)) x 100</t>
  </si>
  <si>
    <t>((Canalizaciones realizadas)/(Total de canalizaciones requeridas)) x 100</t>
  </si>
  <si>
    <t>((Taller de niños, niñas y adolescentes realizados)/(Total de talleres de niños, niñas y adolescentes programados)) x 100</t>
  </si>
  <si>
    <t>2.1.5 Pláticas de comunicación y convivencia intrafamiliar</t>
  </si>
  <si>
    <t>((Pláticas de comunicación programadas)/(Total de pláticas impartidas)) x 100</t>
  </si>
  <si>
    <t xml:space="preserve">2.1.6 Vinculación con instituciones educativas para la realización de talleres preventivos dirigidos a menores y a padres de familia. </t>
  </si>
  <si>
    <t>((Vinculaciones escolares programadas)/(Total de Vinculaciones realizadas)) x 100</t>
  </si>
  <si>
    <t>2.1.7 Pláticas escolares a manera de prevención de la deserción escolar</t>
  </si>
  <si>
    <t xml:space="preserve">Porcentaje de cobertura de instituciones educativas atendidas. </t>
  </si>
  <si>
    <t xml:space="preserve">((Pláticas sobre deserción escolar impartidas)/(Total de pláticas sobre deserción escolar programadas)) x 100 </t>
  </si>
  <si>
    <t xml:space="preserve">2.1.8 Campañas de concientización sobre la responsabilidad paterna. </t>
  </si>
  <si>
    <t>Porcentaje de Cobertura de localidades y colonias atendidas</t>
  </si>
  <si>
    <t>((Campañas de concientización programadas)/(Total de Campañas de Concientización impartidas)) x 100</t>
  </si>
  <si>
    <t xml:space="preserve">Porcentaje de cobertura de estudiantes atendidos. </t>
  </si>
  <si>
    <t>2.1.9 Pláticas de prevención de suicidio en instituciones educativas</t>
  </si>
  <si>
    <t>((Pláticas preventivas programadas)/(Total de pláticas preventicas realizadas)) x 100</t>
  </si>
  <si>
    <t>2.1.10 Talleres de prevención del embarazo adolescente</t>
  </si>
  <si>
    <t>((Talleres de prevención de embarazos)/(Total de talleres de prevención de embarazos programados)) x 100</t>
  </si>
  <si>
    <t>2.1.11 Campañas de prevención de embarazo adolescente</t>
  </si>
  <si>
    <t>((Campañas de prevención realizadas)/(Total de campañas programadas)) x 100</t>
  </si>
  <si>
    <t xml:space="preserve">2.1.12 Impartición de pláticas preventivas sobre el consumo de sustancias adictivas dirigidas a padres de familia y jóvenes. </t>
  </si>
  <si>
    <t xml:space="preserve">Porcentaje de pláticas preventivas impartidas. </t>
  </si>
  <si>
    <t>Expresa el porcentaje de pláticas de prevención programadas</t>
  </si>
  <si>
    <t>((Pláticass de prevención)/(Total de pláticas de prevención programadas)) x 100</t>
  </si>
  <si>
    <t>2.1.13 Campañas de prevención de adicciones dirigidas a jóvenes.</t>
  </si>
  <si>
    <r>
      <rPr>
        <sz val="11"/>
        <color indexed="8"/>
        <rFont val="Calibri"/>
        <family val="2"/>
        <scheme val="minor"/>
      </rPr>
      <t>((Campañas de prevención programadas)/(Total de campañas de prevención programadas)) x 100</t>
    </r>
    <r>
      <rPr>
        <b/>
        <sz val="11"/>
        <color indexed="8"/>
        <rFont val="Calibri"/>
        <family val="2"/>
        <scheme val="minor"/>
      </rPr>
      <t xml:space="preserve"> </t>
    </r>
  </si>
  <si>
    <t xml:space="preserve">Porcentaje de Cobertura de instituciones educativas atendidas. </t>
  </si>
  <si>
    <t>((Despensas entregadas)/(Total de despensas solicitadas)) x 100</t>
  </si>
  <si>
    <t>((Desayunos escolares entregados)/(Total de menores beneficiados)) x 100</t>
  </si>
  <si>
    <t xml:space="preserve">3.5.1 Entrega de apoyos a beneficiarios en cabecera municipal y comunidades. </t>
  </si>
  <si>
    <t>3.5.2. Curso de capacitación de transformación y conservación de alimentos.</t>
  </si>
  <si>
    <t>((Cursos impartidos)/(Total de cursos programados)) x 100</t>
  </si>
  <si>
    <t>((Actividades de mecanoterapia realizadas)/(Total de actividades programadas)) x 100</t>
  </si>
  <si>
    <t>((Actividades de electroterapia realizadas)/(Total de actividades programadas)) x 100</t>
  </si>
  <si>
    <t>((Actividades de estimulación temprana realizadas)/(Total de actividades programadas) x 100</t>
  </si>
  <si>
    <t>((Actividades de orientación realizadas)/(Total de actividades programadas)) x 100</t>
  </si>
  <si>
    <t>((Campañas de prevención de enfermedades)/(Total de campañas programadas)) x 100</t>
  </si>
  <si>
    <t xml:space="preserve">4.2.2 Apoyo de traslados a diversas instituciones </t>
  </si>
  <si>
    <t>Porcentaje de traslados realizados.</t>
  </si>
  <si>
    <t>Porcentaje de Cobertura de localidades y colonias atendidas.</t>
  </si>
  <si>
    <t>((Traslados realizados)/(Total de traslados programados)) x 100</t>
  </si>
  <si>
    <t>4.2.3 Participación en los juegos deportivos para personas con capacidades diferentes.</t>
  </si>
  <si>
    <t xml:space="preserve">Porcentaje de cobertura de beneficiarios atendidos. </t>
  </si>
  <si>
    <t xml:space="preserve">Porcentaje de participantes en los juegos deportivos realizados. </t>
  </si>
  <si>
    <t>((Participación de juegos deportivos)/(Total de juegos programados)) x 100</t>
  </si>
  <si>
    <t>4.2.4 Realización de comodato para el préstamo de aparatos de movilidad asistida.</t>
  </si>
  <si>
    <t>((Comodatos realizados)/(Total de comodatos programados)) x 100</t>
  </si>
  <si>
    <t>Porcentaje de cobertura de localidades y colonias atendidas</t>
  </si>
  <si>
    <t xml:space="preserve">((Evento realizado)/(Total evento programado)) x 100 </t>
  </si>
  <si>
    <t>((Taller realizado)/(Total de talleres programados)) x 100</t>
  </si>
  <si>
    <t xml:space="preserve">Porcentaje de cobertura de comunidades </t>
  </si>
  <si>
    <t>((Niños interesados)/(Total de niños inscritos)) x 100</t>
  </si>
  <si>
    <t>((Vinculación con institución)/(Total de vinculaciones programadas)) x 100</t>
  </si>
  <si>
    <t>((Estudios socio-económicos realizados)/(Total de estudios socio-económicos)) x 100</t>
  </si>
  <si>
    <t>((Visitas realizadas)/(Total de visitas programadas)) x 100</t>
  </si>
  <si>
    <t>((Credenciales realizadas)/(Total de credenciales requeridas)) x 100</t>
  </si>
  <si>
    <t>6.1.6 Promoción de la danza folklórica de adultos mayores dentro y fuera del estado.</t>
  </si>
  <si>
    <t>((Reuniones realizadas)/(Reuniones programdas)) x 100</t>
  </si>
  <si>
    <t>((Padrón de adultos mayores)/(Total de adultos profesionistas)) x 100</t>
  </si>
  <si>
    <t>((Recorridos realizados)/(Total de recorridos programados)) x 100</t>
  </si>
  <si>
    <t>((Presentaciones realizadas)/(Total de presentaciones programadas)) x 100</t>
  </si>
  <si>
    <t>((Convivios realizados)/(Total de convivios programados)) x 100</t>
  </si>
  <si>
    <t>((Celebración realizada)/(Total de celebraciones programadas)) x 100</t>
  </si>
  <si>
    <t>((Juegos realizados)/(Juegos programados)) x 100</t>
  </si>
  <si>
    <t>((Talleres realizados)/(Total de talleres programados)) x 100</t>
  </si>
  <si>
    <r>
      <t>((Pláticas impartidas)/(Total de pláticas programadas)) x 100</t>
    </r>
    <r>
      <rPr>
        <b/>
        <sz val="11"/>
        <color theme="1"/>
        <rFont val="Calibri"/>
        <family val="2"/>
        <scheme val="minor"/>
      </rPr>
      <t xml:space="preserve"> </t>
    </r>
  </si>
  <si>
    <t>ALINEACION AL PLAN MUNICIPAL DE DESARROLLO</t>
  </si>
  <si>
    <t>EJE 2 TEMA 8</t>
  </si>
  <si>
    <t>EJE 2 TEMA 4</t>
  </si>
  <si>
    <t>EJE 2 TEMA 6</t>
  </si>
  <si>
    <t>EJE 2 TEMA 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</si>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</sst>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u/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EA94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thick">
        <color indexed="55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6" fillId="4" borderId="12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164" fontId="0" fillId="0" borderId="1" xfId="0" applyNumberFormat="1" applyFont="1" applyBorder="1" applyAlignment="1">
      <alignment horizontal="right" vertical="top" wrapText="1"/>
    </xf>
    <xf numFmtId="0" fontId="0" fillId="0" borderId="1" xfId="0" applyNumberFormat="1" applyFont="1" applyBorder="1" applyAlignment="1">
      <alignment horizontal="right" vertical="top" wrapText="1"/>
    </xf>
    <xf numFmtId="10" fontId="0" fillId="0" borderId="1" xfId="0" applyNumberFormat="1" applyFont="1" applyBorder="1" applyAlignment="1">
      <alignment horizontal="right" vertical="top" wrapText="1"/>
    </xf>
    <xf numFmtId="49" fontId="0" fillId="0" borderId="1" xfId="0" applyNumberFormat="1" applyFont="1" applyBorder="1" applyAlignment="1">
      <alignment horizontal="right" vertical="top" wrapText="1"/>
    </xf>
    <xf numFmtId="3" fontId="0" fillId="0" borderId="1" xfId="0" applyNumberFormat="1" applyFont="1" applyBorder="1" applyAlignment="1">
      <alignment horizontal="right" vertical="top" wrapText="1"/>
    </xf>
    <xf numFmtId="164" fontId="0" fillId="0" borderId="19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left" vertical="top"/>
    </xf>
    <xf numFmtId="2" fontId="4" fillId="0" borderId="1" xfId="0" applyNumberFormat="1" applyFont="1" applyBorder="1" applyAlignment="1">
      <alignment horizontal="left" vertical="top"/>
    </xf>
    <xf numFmtId="2" fontId="0" fillId="0" borderId="1" xfId="0" applyNumberFormat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2" fontId="9" fillId="0" borderId="1" xfId="0" applyNumberFormat="1" applyFont="1" applyFill="1" applyBorder="1" applyAlignment="1">
      <alignment horizontal="left" vertical="top"/>
    </xf>
    <xf numFmtId="2" fontId="0" fillId="0" borderId="11" xfId="0" applyNumberFormat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0" fontId="0" fillId="0" borderId="1" xfId="0" applyNumberFormat="1" applyFont="1" applyBorder="1" applyAlignment="1">
      <alignment horizontal="left" vertical="top" wrapText="1"/>
    </xf>
    <xf numFmtId="10" fontId="0" fillId="0" borderId="1" xfId="0" applyNumberFormat="1" applyFont="1" applyBorder="1" applyAlignment="1">
      <alignment horizontal="left" vertical="top" wrapText="1"/>
    </xf>
    <xf numFmtId="49" fontId="0" fillId="0" borderId="1" xfId="0" applyNumberFormat="1" applyFont="1" applyBorder="1" applyAlignment="1">
      <alignment horizontal="left" vertical="top" wrapText="1"/>
    </xf>
    <xf numFmtId="3" fontId="0" fillId="0" borderId="1" xfId="0" applyNumberFormat="1" applyFont="1" applyBorder="1" applyAlignment="1">
      <alignment horizontal="left" vertical="top" wrapText="1"/>
    </xf>
    <xf numFmtId="164" fontId="0" fillId="0" borderId="20" xfId="0" applyNumberFormat="1" applyFont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8" fillId="10" borderId="1" xfId="0" applyFont="1" applyFill="1" applyBorder="1" applyAlignment="1">
      <alignment horizontal="left" vertical="top" wrapText="1"/>
    </xf>
    <xf numFmtId="164" fontId="0" fillId="0" borderId="20" xfId="0" applyNumberFormat="1" applyFont="1" applyBorder="1" applyAlignment="1">
      <alignment horizontal="right"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NumberFormat="1" applyFill="1" applyBorder="1" applyAlignment="1">
      <alignment horizontal="left" vertical="top"/>
    </xf>
    <xf numFmtId="0" fontId="8" fillId="1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8" fillId="11" borderId="1" xfId="0" applyFont="1" applyFill="1" applyBorder="1" applyAlignment="1">
      <alignment horizontal="left" vertical="top" wrapText="1"/>
    </xf>
    <xf numFmtId="0" fontId="0" fillId="0" borderId="8" xfId="0" applyFont="1" applyBorder="1" applyAlignment="1">
      <alignment vertical="top" wrapText="1"/>
    </xf>
    <xf numFmtId="0" fontId="8" fillId="0" borderId="8" xfId="0" applyFont="1" applyFill="1" applyBorder="1" applyAlignment="1">
      <alignment vertical="top" wrapText="1"/>
    </xf>
    <xf numFmtId="164" fontId="0" fillId="0" borderId="8" xfId="0" applyNumberFormat="1" applyFont="1" applyBorder="1" applyAlignment="1">
      <alignment horizontal="right" vertical="top" wrapText="1"/>
    </xf>
    <xf numFmtId="0" fontId="0" fillId="0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0" fillId="0" borderId="0" xfId="0" applyFont="1" applyAlignment="1">
      <alignment vertical="top"/>
    </xf>
    <xf numFmtId="0" fontId="5" fillId="3" borderId="1" xfId="0" applyFont="1" applyFill="1" applyBorder="1" applyAlignment="1">
      <alignment vertical="top"/>
    </xf>
    <xf numFmtId="0" fontId="0" fillId="1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horizontal="left" vertical="top" wrapText="1"/>
    </xf>
    <xf numFmtId="0" fontId="0" fillId="11" borderId="1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2" fontId="4" fillId="0" borderId="0" xfId="0" applyNumberFormat="1" applyFont="1" applyAlignment="1">
      <alignment vertical="top"/>
    </xf>
    <xf numFmtId="2" fontId="0" fillId="0" borderId="0" xfId="0" applyNumberFormat="1" applyFont="1" applyAlignment="1">
      <alignment vertical="top"/>
    </xf>
    <xf numFmtId="0" fontId="0" fillId="0" borderId="0" xfId="0" applyFont="1" applyAlignment="1">
      <alignment horizontal="center" vertical="top"/>
    </xf>
    <xf numFmtId="0" fontId="0" fillId="0" borderId="0" xfId="0" applyNumberFormat="1" applyFont="1" applyAlignment="1">
      <alignment vertical="top"/>
    </xf>
    <xf numFmtId="10" fontId="0" fillId="0" borderId="0" xfId="0" applyNumberFormat="1" applyFont="1" applyAlignment="1">
      <alignment vertical="top"/>
    </xf>
    <xf numFmtId="49" fontId="0" fillId="0" borderId="0" xfId="0" applyNumberFormat="1" applyFont="1" applyAlignment="1">
      <alignment vertical="top"/>
    </xf>
    <xf numFmtId="0" fontId="5" fillId="3" borderId="1" xfId="0" applyNumberFormat="1" applyFont="1" applyFill="1" applyBorder="1" applyAlignment="1">
      <alignment vertical="top"/>
    </xf>
    <xf numFmtId="10" fontId="5" fillId="3" borderId="1" xfId="0" applyNumberFormat="1" applyFont="1" applyFill="1" applyBorder="1" applyAlignment="1">
      <alignment vertical="top"/>
    </xf>
    <xf numFmtId="49" fontId="5" fillId="3" borderId="1" xfId="0" applyNumberFormat="1" applyFont="1" applyFill="1" applyBorder="1" applyAlignment="1">
      <alignment vertical="top"/>
    </xf>
    <xf numFmtId="0" fontId="5" fillId="3" borderId="2" xfId="0" applyFont="1" applyFill="1" applyBorder="1" applyAlignment="1">
      <alignment vertical="top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vertical="top" wrapText="1"/>
    </xf>
    <xf numFmtId="0" fontId="6" fillId="4" borderId="1" xfId="0" applyNumberFormat="1" applyFont="1" applyFill="1" applyBorder="1" applyAlignment="1">
      <alignment horizontal="center" vertical="top" wrapText="1"/>
    </xf>
    <xf numFmtId="10" fontId="6" fillId="4" borderId="1" xfId="0" applyNumberFormat="1" applyFont="1" applyFill="1" applyBorder="1" applyAlignment="1">
      <alignment horizontal="center" vertical="top" wrapText="1"/>
    </xf>
    <xf numFmtId="49" fontId="6" fillId="4" borderId="1" xfId="0" applyNumberFormat="1" applyFont="1" applyFill="1" applyBorder="1" applyAlignment="1">
      <alignment horizontal="center" vertical="top" wrapText="1"/>
    </xf>
    <xf numFmtId="0" fontId="6" fillId="4" borderId="18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 vertical="top"/>
    </xf>
    <xf numFmtId="2" fontId="6" fillId="7" borderId="8" xfId="0" applyNumberFormat="1" applyFont="1" applyFill="1" applyBorder="1" applyAlignment="1">
      <alignment horizontal="center" vertical="top"/>
    </xf>
    <xf numFmtId="2" fontId="1" fillId="7" borderId="8" xfId="0" applyNumberFormat="1" applyFont="1" applyFill="1" applyBorder="1" applyAlignment="1">
      <alignment horizontal="center" vertical="top"/>
    </xf>
    <xf numFmtId="0" fontId="1" fillId="7" borderId="14" xfId="0" applyFont="1" applyFill="1" applyBorder="1" applyAlignment="1">
      <alignment horizontal="center" vertical="top"/>
    </xf>
    <xf numFmtId="0" fontId="0" fillId="0" borderId="0" xfId="0" applyFont="1" applyAlignment="1">
      <alignment horizontal="left" vertical="top"/>
    </xf>
    <xf numFmtId="0" fontId="0" fillId="0" borderId="1" xfId="0" applyNumberFormat="1" applyFont="1" applyBorder="1" applyAlignment="1">
      <alignment vertical="top"/>
    </xf>
    <xf numFmtId="10" fontId="0" fillId="0" borderId="1" xfId="0" applyNumberFormat="1" applyFont="1" applyBorder="1" applyAlignment="1">
      <alignment vertical="top"/>
    </xf>
    <xf numFmtId="49" fontId="0" fillId="0" borderId="1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vertical="top"/>
    </xf>
    <xf numFmtId="2" fontId="0" fillId="0" borderId="1" xfId="0" applyNumberFormat="1" applyFont="1" applyBorder="1" applyAlignment="1">
      <alignment vertical="top"/>
    </xf>
    <xf numFmtId="0" fontId="0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NumberFormat="1" applyFont="1" applyFill="1" applyBorder="1" applyAlignment="1">
      <alignment vertical="top"/>
    </xf>
    <xf numFmtId="0" fontId="0" fillId="0" borderId="1" xfId="0" quotePrefix="1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0" fillId="0" borderId="8" xfId="0" applyNumberFormat="1" applyFont="1" applyBorder="1" applyAlignment="1">
      <alignment vertical="top"/>
    </xf>
    <xf numFmtId="10" fontId="0" fillId="0" borderId="8" xfId="0" applyNumberFormat="1" applyFont="1" applyBorder="1" applyAlignment="1">
      <alignment vertical="top"/>
    </xf>
    <xf numFmtId="49" fontId="0" fillId="0" borderId="8" xfId="0" applyNumberFormat="1" applyFont="1" applyBorder="1" applyAlignment="1">
      <alignment vertical="top"/>
    </xf>
    <xf numFmtId="2" fontId="4" fillId="0" borderId="8" xfId="0" applyNumberFormat="1" applyFont="1" applyBorder="1" applyAlignment="1">
      <alignment vertical="top"/>
    </xf>
    <xf numFmtId="9" fontId="0" fillId="0" borderId="1" xfId="0" applyNumberFormat="1" applyFont="1" applyBorder="1" applyAlignment="1">
      <alignment vertical="top"/>
    </xf>
    <xf numFmtId="0" fontId="0" fillId="11" borderId="1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center" vertical="top"/>
    </xf>
    <xf numFmtId="0" fontId="6" fillId="12" borderId="17" xfId="0" applyFont="1" applyFill="1" applyBorder="1" applyAlignment="1">
      <alignment horizontal="center" vertical="top" wrapText="1"/>
    </xf>
    <xf numFmtId="0" fontId="6" fillId="12" borderId="1" xfId="0" applyFont="1" applyFill="1" applyBorder="1" applyAlignment="1">
      <alignment horizontal="center" vertical="top" wrapText="1"/>
    </xf>
    <xf numFmtId="0" fontId="0" fillId="12" borderId="1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center" vertical="top"/>
    </xf>
    <xf numFmtId="0" fontId="0" fillId="12" borderId="1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center" vertical="top" wrapText="1"/>
    </xf>
    <xf numFmtId="0" fontId="1" fillId="8" borderId="14" xfId="0" applyFont="1" applyFill="1" applyBorder="1" applyAlignment="1">
      <alignment horizontal="center" vertical="top"/>
    </xf>
    <xf numFmtId="0" fontId="1" fillId="9" borderId="14" xfId="0" applyFont="1" applyFill="1" applyBorder="1" applyAlignment="1">
      <alignment horizontal="center" vertical="top"/>
    </xf>
    <xf numFmtId="0" fontId="1" fillId="9" borderId="15" xfId="0" applyFont="1" applyFill="1" applyBorder="1" applyAlignment="1">
      <alignment horizontal="center" vertical="top"/>
    </xf>
    <xf numFmtId="0" fontId="1" fillId="6" borderId="1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5" borderId="4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horizontal="center" vertical="top"/>
    </xf>
    <xf numFmtId="0" fontId="1" fillId="6" borderId="6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6" fillId="4" borderId="17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top" wrapText="1"/>
    </xf>
    <xf numFmtId="0" fontId="6" fillId="4" borderId="1" xfId="0" applyNumberFormat="1" applyFont="1" applyFill="1" applyBorder="1" applyAlignment="1">
      <alignment horizontal="center" vertical="top" wrapText="1"/>
    </xf>
    <xf numFmtId="0" fontId="1" fillId="7" borderId="13" xfId="0" applyFont="1" applyFill="1" applyBorder="1" applyAlignment="1">
      <alignment horizontal="center" vertical="top"/>
    </xf>
    <xf numFmtId="0" fontId="1" fillId="7" borderId="1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6" fillId="12" borderId="23" xfId="0" applyFont="1" applyFill="1" applyBorder="1" applyAlignment="1">
      <alignment horizontal="center" vertical="top" wrapText="1"/>
    </xf>
    <xf numFmtId="0" fontId="6" fillId="12" borderId="21" xfId="0" applyFont="1" applyFill="1" applyBorder="1" applyAlignment="1">
      <alignment horizontal="center" vertical="top" wrapText="1"/>
    </xf>
    <xf numFmtId="0" fontId="6" fillId="12" borderId="2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O91"/>
  <sheetViews>
    <sheetView tabSelected="1" topLeftCell="P5" zoomScale="80" zoomScaleNormal="80" workbookViewId="0">
      <selection activeCell="AH12" sqref="AH12:AO91"/>
    </sheetView>
  </sheetViews>
  <sheetFormatPr baseColWidth="10" defaultRowHeight="15" x14ac:dyDescent="0.25"/>
  <cols>
    <col min="1" max="1" width="1.5703125" style="48" customWidth="1"/>
    <col min="2" max="2" width="14.42578125" style="48" customWidth="1"/>
    <col min="3" max="3" width="16" style="57" customWidth="1"/>
    <col min="4" max="4" width="33.7109375" style="48" customWidth="1"/>
    <col min="5" max="5" width="25.85546875" style="48" customWidth="1"/>
    <col min="6" max="6" width="33" style="48" customWidth="1"/>
    <col min="7" max="7" width="33.85546875" style="48" customWidth="1"/>
    <col min="8" max="8" width="27.140625" style="48" customWidth="1"/>
    <col min="9" max="9" width="27.5703125" style="48" customWidth="1"/>
    <col min="10" max="10" width="21.7109375" style="48" customWidth="1"/>
    <col min="11" max="11" width="14.5703125" style="48" customWidth="1"/>
    <col min="12" max="12" width="14.7109375" style="48" customWidth="1"/>
    <col min="13" max="13" width="14.42578125" style="48" customWidth="1"/>
    <col min="14" max="14" width="8.85546875" style="58" bestFit="1" customWidth="1"/>
    <col min="15" max="15" width="9.140625" style="59" bestFit="1" customWidth="1"/>
    <col min="16" max="16" width="11.7109375" style="60" customWidth="1"/>
    <col min="17" max="17" width="8.42578125" style="48" customWidth="1"/>
    <col min="18" max="18" width="10.28515625" style="58" customWidth="1"/>
    <col min="19" max="21" width="6.85546875" style="48" hidden="1" customWidth="1"/>
    <col min="22" max="22" width="11.42578125" style="48"/>
    <col min="23" max="23" width="11.42578125" style="55"/>
    <col min="24" max="24" width="11.42578125" style="48"/>
    <col min="25" max="25" width="11.42578125" style="56"/>
    <col min="26" max="26" width="11.42578125" style="48"/>
    <col min="27" max="27" width="11.42578125" style="56"/>
    <col min="28" max="30" width="11.42578125" style="48"/>
    <col min="31" max="31" width="11.42578125" style="56"/>
    <col min="32" max="32" width="11.42578125" style="48"/>
    <col min="33" max="33" width="12.7109375" style="48" bestFit="1" customWidth="1"/>
    <col min="34" max="34" width="11.42578125" style="48"/>
    <col min="35" max="35" width="15.5703125" style="56" bestFit="1" customWidth="1"/>
    <col min="36" max="16384" width="11.42578125" style="48"/>
  </cols>
  <sheetData>
    <row r="2" spans="2:41" ht="21" x14ac:dyDescent="0.25"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54"/>
      <c r="T2" s="54"/>
      <c r="U2" s="54"/>
    </row>
    <row r="3" spans="2:41" ht="15.75" thickBot="1" x14ac:dyDescent="0.3"/>
    <row r="4" spans="2:41" ht="15.75" thickBot="1" x14ac:dyDescent="0.3">
      <c r="B4" s="49"/>
      <c r="C4" s="93"/>
      <c r="D4" s="49"/>
      <c r="E4" s="49"/>
      <c r="F4" s="49"/>
      <c r="G4" s="49"/>
      <c r="H4" s="49"/>
      <c r="I4" s="49"/>
      <c r="J4" s="49"/>
      <c r="K4" s="49"/>
      <c r="L4" s="49"/>
      <c r="M4" s="49"/>
      <c r="N4" s="61"/>
      <c r="O4" s="62"/>
      <c r="P4" s="63"/>
      <c r="Q4" s="49"/>
      <c r="R4" s="61"/>
      <c r="S4" s="64"/>
      <c r="T4" s="64"/>
      <c r="U4" s="64"/>
    </row>
    <row r="5" spans="2:41" ht="15.75" customHeight="1" x14ac:dyDescent="0.25">
      <c r="B5" s="116" t="s">
        <v>1</v>
      </c>
      <c r="C5" s="123" t="s">
        <v>365</v>
      </c>
      <c r="D5" s="118" t="s">
        <v>2</v>
      </c>
      <c r="E5" s="112" t="s">
        <v>3</v>
      </c>
      <c r="F5" s="112"/>
      <c r="G5" s="112"/>
      <c r="H5" s="112" t="s">
        <v>4</v>
      </c>
      <c r="I5" s="112" t="s">
        <v>5</v>
      </c>
      <c r="J5" s="65"/>
      <c r="K5" s="112" t="s">
        <v>6</v>
      </c>
      <c r="L5" s="112"/>
      <c r="M5" s="112"/>
      <c r="N5" s="112"/>
      <c r="O5" s="112"/>
      <c r="P5" s="112"/>
      <c r="Q5" s="112"/>
      <c r="R5" s="112"/>
      <c r="S5" s="66"/>
      <c r="T5" s="66"/>
      <c r="U5" s="66"/>
      <c r="V5" s="107" t="s">
        <v>7</v>
      </c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9"/>
      <c r="AL5" s="110" t="s">
        <v>8</v>
      </c>
      <c r="AM5" s="111"/>
      <c r="AN5" s="111"/>
      <c r="AO5" s="111"/>
    </row>
    <row r="6" spans="2:41" ht="15" customHeight="1" thickBot="1" x14ac:dyDescent="0.3">
      <c r="B6" s="116"/>
      <c r="C6" s="124"/>
      <c r="D6" s="118"/>
      <c r="E6" s="112" t="s">
        <v>9</v>
      </c>
      <c r="F6" s="113" t="s">
        <v>10</v>
      </c>
      <c r="G6" s="112" t="s">
        <v>11</v>
      </c>
      <c r="H6" s="112"/>
      <c r="I6" s="112" t="s">
        <v>9</v>
      </c>
      <c r="J6" s="112" t="s">
        <v>12</v>
      </c>
      <c r="K6" s="113" t="s">
        <v>13</v>
      </c>
      <c r="L6" s="112" t="s">
        <v>14</v>
      </c>
      <c r="M6" s="112" t="s">
        <v>15</v>
      </c>
      <c r="N6" s="116" t="s">
        <v>16</v>
      </c>
      <c r="O6" s="117"/>
      <c r="P6" s="117"/>
      <c r="Q6" s="117"/>
      <c r="R6" s="118"/>
      <c r="S6" s="1"/>
      <c r="T6" s="1"/>
      <c r="U6" s="1"/>
      <c r="V6" s="120" t="s">
        <v>17</v>
      </c>
      <c r="W6" s="121"/>
      <c r="X6" s="121"/>
      <c r="Y6" s="121"/>
      <c r="Z6" s="100" t="s">
        <v>18</v>
      </c>
      <c r="AA6" s="100"/>
      <c r="AB6" s="100"/>
      <c r="AC6" s="100"/>
      <c r="AD6" s="101" t="s">
        <v>19</v>
      </c>
      <c r="AE6" s="101"/>
      <c r="AF6" s="101"/>
      <c r="AG6" s="101"/>
      <c r="AH6" s="101" t="s">
        <v>20</v>
      </c>
      <c r="AI6" s="101"/>
      <c r="AJ6" s="101"/>
      <c r="AK6" s="102"/>
      <c r="AL6" s="103" t="s">
        <v>21</v>
      </c>
      <c r="AM6" s="104"/>
      <c r="AN6" s="104"/>
      <c r="AO6" s="104"/>
    </row>
    <row r="7" spans="2:41" ht="15" customHeight="1" x14ac:dyDescent="0.25">
      <c r="B7" s="116"/>
      <c r="C7" s="124"/>
      <c r="D7" s="118"/>
      <c r="E7" s="112"/>
      <c r="F7" s="114"/>
      <c r="G7" s="112"/>
      <c r="H7" s="112"/>
      <c r="I7" s="112"/>
      <c r="J7" s="112"/>
      <c r="K7" s="114"/>
      <c r="L7" s="112"/>
      <c r="M7" s="112"/>
      <c r="N7" s="116" t="s">
        <v>21</v>
      </c>
      <c r="O7" s="118"/>
      <c r="P7" s="112" t="s">
        <v>22</v>
      </c>
      <c r="Q7" s="112"/>
      <c r="R7" s="119" t="s">
        <v>23</v>
      </c>
      <c r="S7" s="2"/>
      <c r="T7" s="2"/>
      <c r="U7" s="2"/>
      <c r="V7" s="106" t="s">
        <v>24</v>
      </c>
      <c r="W7" s="106"/>
      <c r="X7" s="106" t="s">
        <v>25</v>
      </c>
      <c r="Y7" s="106"/>
      <c r="Z7" s="106" t="s">
        <v>24</v>
      </c>
      <c r="AA7" s="106"/>
      <c r="AB7" s="106" t="s">
        <v>25</v>
      </c>
      <c r="AC7" s="106"/>
      <c r="AD7" s="106" t="s">
        <v>24</v>
      </c>
      <c r="AE7" s="106"/>
      <c r="AF7" s="106" t="s">
        <v>25</v>
      </c>
      <c r="AG7" s="106"/>
      <c r="AH7" s="106" t="s">
        <v>24</v>
      </c>
      <c r="AI7" s="106"/>
      <c r="AJ7" s="106" t="s">
        <v>25</v>
      </c>
      <c r="AK7" s="106"/>
      <c r="AL7" s="105" t="s">
        <v>24</v>
      </c>
      <c r="AM7" s="105"/>
      <c r="AN7" s="105" t="s">
        <v>25</v>
      </c>
      <c r="AO7" s="105"/>
    </row>
    <row r="8" spans="2:41" ht="15.75" thickBot="1" x14ac:dyDescent="0.3">
      <c r="B8" s="116"/>
      <c r="C8" s="125"/>
      <c r="D8" s="118"/>
      <c r="E8" s="112"/>
      <c r="F8" s="115"/>
      <c r="G8" s="112"/>
      <c r="H8" s="112"/>
      <c r="I8" s="112"/>
      <c r="J8" s="112"/>
      <c r="K8" s="115"/>
      <c r="L8" s="112"/>
      <c r="M8" s="112"/>
      <c r="N8" s="67" t="s">
        <v>26</v>
      </c>
      <c r="O8" s="68" t="s">
        <v>27</v>
      </c>
      <c r="P8" s="69" t="s">
        <v>28</v>
      </c>
      <c r="Q8" s="65" t="s">
        <v>29</v>
      </c>
      <c r="R8" s="119"/>
      <c r="S8" s="70" t="s">
        <v>30</v>
      </c>
      <c r="T8" s="70" t="s">
        <v>31</v>
      </c>
      <c r="U8" s="70" t="s">
        <v>32</v>
      </c>
      <c r="V8" s="71" t="s">
        <v>33</v>
      </c>
      <c r="W8" s="72" t="s">
        <v>34</v>
      </c>
      <c r="X8" s="71" t="s">
        <v>35</v>
      </c>
      <c r="Y8" s="73" t="s">
        <v>36</v>
      </c>
      <c r="Z8" s="71" t="s">
        <v>33</v>
      </c>
      <c r="AA8" s="73" t="s">
        <v>34</v>
      </c>
      <c r="AB8" s="71" t="s">
        <v>35</v>
      </c>
      <c r="AC8" s="71" t="s">
        <v>36</v>
      </c>
      <c r="AD8" s="71" t="s">
        <v>33</v>
      </c>
      <c r="AE8" s="73" t="s">
        <v>34</v>
      </c>
      <c r="AF8" s="71" t="s">
        <v>35</v>
      </c>
      <c r="AG8" s="71" t="s">
        <v>36</v>
      </c>
      <c r="AH8" s="71" t="s">
        <v>33</v>
      </c>
      <c r="AI8" s="73" t="s">
        <v>34</v>
      </c>
      <c r="AJ8" s="71" t="s">
        <v>35</v>
      </c>
      <c r="AK8" s="71" t="s">
        <v>36</v>
      </c>
      <c r="AL8" s="71" t="s">
        <v>33</v>
      </c>
      <c r="AM8" s="71" t="s">
        <v>34</v>
      </c>
      <c r="AN8" s="71" t="s">
        <v>35</v>
      </c>
      <c r="AO8" s="74" t="s">
        <v>36</v>
      </c>
    </row>
    <row r="9" spans="2:41" ht="30.75" thickTop="1" x14ac:dyDescent="0.25">
      <c r="B9" s="51"/>
      <c r="C9" s="94"/>
      <c r="D9" s="3" t="s">
        <v>37</v>
      </c>
      <c r="E9" s="4"/>
      <c r="F9" s="4"/>
      <c r="G9" s="5"/>
      <c r="H9" s="6"/>
      <c r="I9" s="6"/>
      <c r="J9" s="6"/>
      <c r="K9" s="7"/>
      <c r="L9" s="7"/>
      <c r="M9" s="7"/>
      <c r="N9" s="8"/>
      <c r="O9" s="9"/>
      <c r="P9" s="10"/>
      <c r="Q9" s="11"/>
      <c r="R9" s="8"/>
      <c r="S9" s="12"/>
      <c r="T9" s="12"/>
      <c r="U9" s="12"/>
      <c r="V9" s="13"/>
      <c r="W9" s="14"/>
      <c r="X9" s="13"/>
      <c r="Y9" s="15"/>
      <c r="Z9" s="13"/>
      <c r="AA9" s="15"/>
      <c r="AB9" s="16"/>
      <c r="AC9" s="17"/>
      <c r="AD9" s="13"/>
      <c r="AE9" s="15"/>
      <c r="AF9" s="13"/>
      <c r="AG9" s="13"/>
      <c r="AH9" s="13"/>
      <c r="AI9" s="15"/>
      <c r="AJ9" s="13"/>
      <c r="AK9" s="13"/>
      <c r="AL9" s="13"/>
      <c r="AM9" s="13"/>
      <c r="AN9" s="13"/>
      <c r="AO9" s="18"/>
    </row>
    <row r="10" spans="2:41" s="75" customFormat="1" ht="30" x14ac:dyDescent="0.25">
      <c r="B10" s="19"/>
      <c r="C10" s="95"/>
      <c r="D10" s="20" t="s">
        <v>38</v>
      </c>
      <c r="E10" s="5"/>
      <c r="F10" s="5"/>
      <c r="G10" s="5"/>
      <c r="H10" s="20"/>
      <c r="I10" s="20"/>
      <c r="J10" s="20"/>
      <c r="K10" s="21"/>
      <c r="L10" s="21"/>
      <c r="M10" s="21"/>
      <c r="N10" s="22"/>
      <c r="O10" s="23"/>
      <c r="P10" s="24"/>
      <c r="Q10" s="25"/>
      <c r="R10" s="22"/>
      <c r="S10" s="26"/>
      <c r="T10" s="26"/>
      <c r="U10" s="26"/>
      <c r="V10" s="13"/>
      <c r="W10" s="14"/>
      <c r="X10" s="13"/>
      <c r="Y10" s="15"/>
      <c r="Z10" s="13"/>
      <c r="AA10" s="15"/>
      <c r="AB10" s="13"/>
      <c r="AC10" s="13"/>
      <c r="AD10" s="13"/>
      <c r="AE10" s="15"/>
      <c r="AF10" s="13"/>
      <c r="AG10" s="13"/>
      <c r="AH10" s="13"/>
      <c r="AI10" s="15"/>
      <c r="AJ10" s="13"/>
      <c r="AK10" s="13"/>
      <c r="AL10" s="13"/>
      <c r="AM10" s="13"/>
      <c r="AN10" s="13"/>
      <c r="AO10" s="18"/>
    </row>
    <row r="11" spans="2:41" ht="64.5" customHeight="1" x14ac:dyDescent="0.25">
      <c r="B11" s="27" t="s">
        <v>39</v>
      </c>
      <c r="C11" s="95" t="s">
        <v>366</v>
      </c>
      <c r="D11" s="28" t="s">
        <v>40</v>
      </c>
      <c r="E11" s="4"/>
      <c r="F11" s="4"/>
      <c r="G11" s="5"/>
      <c r="H11" s="6"/>
      <c r="I11" s="6"/>
      <c r="J11" s="6"/>
      <c r="K11" s="7"/>
      <c r="L11" s="7"/>
      <c r="M11" s="7"/>
      <c r="N11" s="8"/>
      <c r="O11" s="9"/>
      <c r="P11" s="10"/>
      <c r="Q11" s="11"/>
      <c r="R11" s="8"/>
      <c r="S11" s="29"/>
      <c r="T11" s="29"/>
      <c r="U11" s="29"/>
      <c r="V11" s="13"/>
      <c r="W11" s="14"/>
      <c r="X11" s="13"/>
      <c r="Y11" s="15"/>
      <c r="Z11" s="13"/>
      <c r="AA11" s="15"/>
      <c r="AB11" s="13"/>
      <c r="AC11" s="13"/>
      <c r="AD11" s="13"/>
      <c r="AE11" s="15"/>
      <c r="AF11" s="13"/>
      <c r="AG11" s="13"/>
      <c r="AH11" s="13"/>
      <c r="AI11" s="15"/>
      <c r="AJ11" s="13"/>
      <c r="AK11" s="13"/>
      <c r="AL11" s="13"/>
      <c r="AM11" s="13"/>
      <c r="AN11" s="13"/>
      <c r="AO11" s="18"/>
    </row>
    <row r="12" spans="2:41" ht="63.75" customHeight="1" x14ac:dyDescent="0.25">
      <c r="B12" s="27" t="s">
        <v>41</v>
      </c>
      <c r="C12" s="95" t="s">
        <v>366</v>
      </c>
      <c r="D12" s="20" t="s">
        <v>42</v>
      </c>
      <c r="E12" s="30" t="s">
        <v>285</v>
      </c>
      <c r="F12" s="30" t="s">
        <v>43</v>
      </c>
      <c r="G12" s="46" t="s">
        <v>270</v>
      </c>
      <c r="H12" s="6" t="s">
        <v>44</v>
      </c>
      <c r="I12" s="6" t="s">
        <v>45</v>
      </c>
      <c r="J12" s="6" t="s">
        <v>46</v>
      </c>
      <c r="K12" s="7" t="s">
        <v>47</v>
      </c>
      <c r="L12" s="7" t="s">
        <v>48</v>
      </c>
      <c r="M12" s="7" t="s">
        <v>53</v>
      </c>
      <c r="N12" s="8">
        <v>1200</v>
      </c>
      <c r="O12" s="9">
        <v>1</v>
      </c>
      <c r="P12" s="10" t="s">
        <v>203</v>
      </c>
      <c r="Q12" s="10" t="s">
        <v>204</v>
      </c>
      <c r="R12" s="8">
        <v>2019</v>
      </c>
      <c r="S12" s="29"/>
      <c r="T12" s="29"/>
      <c r="U12" s="29"/>
      <c r="V12" s="13">
        <v>300</v>
      </c>
      <c r="W12" s="14">
        <f>(V12*100)/1200</f>
        <v>25</v>
      </c>
      <c r="X12" s="13">
        <v>111</v>
      </c>
      <c r="Y12" s="15">
        <f>(X12*100)/V12</f>
        <v>37</v>
      </c>
      <c r="Z12" s="13">
        <v>300</v>
      </c>
      <c r="AA12" s="15">
        <f>(Z12*100)/1200</f>
        <v>25</v>
      </c>
      <c r="AB12" s="13">
        <v>84</v>
      </c>
      <c r="AC12" s="15">
        <f>(AB12*100)/Z12</f>
        <v>28</v>
      </c>
      <c r="AD12" s="13">
        <v>300</v>
      </c>
      <c r="AE12" s="15">
        <f>(AD12*100)/1200</f>
        <v>25</v>
      </c>
      <c r="AF12" s="13">
        <v>90</v>
      </c>
      <c r="AG12" s="15">
        <f>(AF12*100)/AD12</f>
        <v>30</v>
      </c>
      <c r="AH12" s="13">
        <v>300</v>
      </c>
      <c r="AI12" s="15">
        <v>25</v>
      </c>
      <c r="AJ12" s="13">
        <v>105</v>
      </c>
      <c r="AK12" s="15">
        <v>35</v>
      </c>
      <c r="AL12" s="8">
        <v>1200</v>
      </c>
      <c r="AM12" s="15">
        <v>100</v>
      </c>
      <c r="AN12" s="13">
        <v>309</v>
      </c>
      <c r="AO12" s="18">
        <v>25.75</v>
      </c>
    </row>
    <row r="13" spans="2:41" ht="45" x14ac:dyDescent="0.25">
      <c r="B13" s="27" t="s">
        <v>41</v>
      </c>
      <c r="C13" s="95" t="s">
        <v>366</v>
      </c>
      <c r="D13" s="20" t="s">
        <v>50</v>
      </c>
      <c r="E13" s="6" t="s">
        <v>286</v>
      </c>
      <c r="F13" s="6" t="s">
        <v>51</v>
      </c>
      <c r="G13" s="47" t="s">
        <v>271</v>
      </c>
      <c r="H13" s="6" t="s">
        <v>44</v>
      </c>
      <c r="I13" s="6" t="s">
        <v>52</v>
      </c>
      <c r="J13" s="6" t="s">
        <v>46</v>
      </c>
      <c r="K13" s="7" t="s">
        <v>47</v>
      </c>
      <c r="L13" s="7" t="s">
        <v>48</v>
      </c>
      <c r="M13" s="7" t="s">
        <v>49</v>
      </c>
      <c r="N13" s="8">
        <v>168</v>
      </c>
      <c r="O13" s="9">
        <v>1</v>
      </c>
      <c r="P13" s="10" t="s">
        <v>205</v>
      </c>
      <c r="Q13" s="10" t="s">
        <v>204</v>
      </c>
      <c r="R13" s="8">
        <v>2019</v>
      </c>
      <c r="S13" s="29"/>
      <c r="T13" s="29"/>
      <c r="U13" s="29"/>
      <c r="V13" s="13">
        <v>42</v>
      </c>
      <c r="W13" s="14">
        <f>(V13*100)/168</f>
        <v>25</v>
      </c>
      <c r="X13" s="13">
        <v>56</v>
      </c>
      <c r="Y13" s="15">
        <f>(X13*100)/V13</f>
        <v>133.33333333333334</v>
      </c>
      <c r="Z13" s="13">
        <v>42</v>
      </c>
      <c r="AA13" s="15">
        <f>(Z13*100)/168</f>
        <v>25</v>
      </c>
      <c r="AB13" s="13">
        <v>53</v>
      </c>
      <c r="AC13" s="15">
        <f t="shared" ref="AC13:AC21" si="0">(AB13*100)/Z13</f>
        <v>126.19047619047619</v>
      </c>
      <c r="AD13" s="13">
        <v>42</v>
      </c>
      <c r="AE13" s="15">
        <f>(AD13*100)/168</f>
        <v>25</v>
      </c>
      <c r="AF13" s="13">
        <v>51</v>
      </c>
      <c r="AG13" s="15">
        <f t="shared" ref="AG13:AG21" si="1">(AF13*100)/AD13</f>
        <v>121.42857142857143</v>
      </c>
      <c r="AH13" s="13">
        <v>42</v>
      </c>
      <c r="AI13" s="15">
        <v>25</v>
      </c>
      <c r="AJ13" s="13">
        <v>48</v>
      </c>
      <c r="AK13" s="15">
        <v>114.28571428571429</v>
      </c>
      <c r="AL13" s="8">
        <v>168</v>
      </c>
      <c r="AM13" s="15">
        <v>100</v>
      </c>
      <c r="AN13" s="13">
        <v>208</v>
      </c>
      <c r="AO13" s="18">
        <v>123.80952380952381</v>
      </c>
    </row>
    <row r="14" spans="2:41" ht="48.75" customHeight="1" x14ac:dyDescent="0.25">
      <c r="B14" s="27" t="s">
        <v>41</v>
      </c>
      <c r="C14" s="95" t="s">
        <v>366</v>
      </c>
      <c r="D14" s="21" t="s">
        <v>272</v>
      </c>
      <c r="E14" s="6" t="s">
        <v>281</v>
      </c>
      <c r="F14" s="6" t="s">
        <v>55</v>
      </c>
      <c r="G14" s="20" t="s">
        <v>280</v>
      </c>
      <c r="H14" s="6" t="s">
        <v>44</v>
      </c>
      <c r="I14" s="37" t="s">
        <v>56</v>
      </c>
      <c r="J14" s="6" t="s">
        <v>46</v>
      </c>
      <c r="K14" s="7" t="s">
        <v>47</v>
      </c>
      <c r="L14" s="7" t="s">
        <v>48</v>
      </c>
      <c r="M14" s="7" t="s">
        <v>49</v>
      </c>
      <c r="N14" s="8">
        <v>52</v>
      </c>
      <c r="O14" s="9">
        <v>1</v>
      </c>
      <c r="P14" s="10" t="s">
        <v>206</v>
      </c>
      <c r="Q14" s="10" t="s">
        <v>204</v>
      </c>
      <c r="R14" s="8">
        <v>2019</v>
      </c>
      <c r="S14" s="29"/>
      <c r="T14" s="29"/>
      <c r="U14" s="29"/>
      <c r="V14" s="13">
        <v>13</v>
      </c>
      <c r="W14" s="14">
        <f>(V14*100)/52</f>
        <v>25</v>
      </c>
      <c r="X14" s="13">
        <v>0</v>
      </c>
      <c r="Y14" s="15">
        <f t="shared" ref="Y14:Y21" si="2">(X14*100)/V14</f>
        <v>0</v>
      </c>
      <c r="Z14" s="13">
        <v>13</v>
      </c>
      <c r="AA14" s="15">
        <f>(Z14*100)/52</f>
        <v>25</v>
      </c>
      <c r="AB14" s="13">
        <v>0</v>
      </c>
      <c r="AC14" s="15">
        <f t="shared" si="0"/>
        <v>0</v>
      </c>
      <c r="AD14" s="13">
        <v>13</v>
      </c>
      <c r="AE14" s="15">
        <f>(AD14*100)/52</f>
        <v>25</v>
      </c>
      <c r="AF14" s="13">
        <v>0</v>
      </c>
      <c r="AG14" s="15">
        <f t="shared" si="1"/>
        <v>0</v>
      </c>
      <c r="AH14" s="13">
        <v>13</v>
      </c>
      <c r="AI14" s="15">
        <v>25</v>
      </c>
      <c r="AJ14" s="13">
        <v>5</v>
      </c>
      <c r="AK14" s="15">
        <v>38.46153846153846</v>
      </c>
      <c r="AL14" s="8">
        <v>52</v>
      </c>
      <c r="AM14" s="15">
        <v>100</v>
      </c>
      <c r="AN14" s="13">
        <v>5</v>
      </c>
      <c r="AO14" s="18">
        <v>9.615384615384615</v>
      </c>
    </row>
    <row r="15" spans="2:41" ht="45" x14ac:dyDescent="0.25">
      <c r="B15" s="27" t="s">
        <v>41</v>
      </c>
      <c r="C15" s="95" t="s">
        <v>366</v>
      </c>
      <c r="D15" s="21" t="s">
        <v>191</v>
      </c>
      <c r="E15" s="6" t="s">
        <v>283</v>
      </c>
      <c r="F15" s="6" t="s">
        <v>57</v>
      </c>
      <c r="G15" s="20" t="s">
        <v>282</v>
      </c>
      <c r="H15" s="6" t="s">
        <v>44</v>
      </c>
      <c r="I15" s="37" t="s">
        <v>58</v>
      </c>
      <c r="J15" s="6" t="s">
        <v>46</v>
      </c>
      <c r="K15" s="7" t="s">
        <v>47</v>
      </c>
      <c r="L15" s="7" t="s">
        <v>48</v>
      </c>
      <c r="M15" s="7" t="s">
        <v>49</v>
      </c>
      <c r="N15" s="8">
        <v>424</v>
      </c>
      <c r="O15" s="9">
        <v>1</v>
      </c>
      <c r="P15" s="10" t="s">
        <v>207</v>
      </c>
      <c r="Q15" s="10" t="s">
        <v>204</v>
      </c>
      <c r="R15" s="8">
        <v>2019</v>
      </c>
      <c r="S15" s="29"/>
      <c r="T15" s="29"/>
      <c r="U15" s="29"/>
      <c r="V15" s="13">
        <v>106</v>
      </c>
      <c r="W15" s="14">
        <f>(V15*100)/424</f>
        <v>25</v>
      </c>
      <c r="X15" s="13">
        <v>29</v>
      </c>
      <c r="Y15" s="15">
        <f t="shared" si="2"/>
        <v>27.358490566037737</v>
      </c>
      <c r="Z15" s="13">
        <v>106</v>
      </c>
      <c r="AA15" s="15">
        <f>(Z15*100)/424</f>
        <v>25</v>
      </c>
      <c r="AB15" s="13">
        <v>18</v>
      </c>
      <c r="AC15" s="15">
        <f t="shared" si="0"/>
        <v>16.981132075471699</v>
      </c>
      <c r="AD15" s="13">
        <v>106</v>
      </c>
      <c r="AE15" s="15">
        <f>(AD15*100)/424</f>
        <v>25</v>
      </c>
      <c r="AF15" s="13">
        <v>22</v>
      </c>
      <c r="AG15" s="15">
        <f t="shared" si="1"/>
        <v>20.754716981132077</v>
      </c>
      <c r="AH15" s="13">
        <v>106</v>
      </c>
      <c r="AI15" s="15">
        <v>25</v>
      </c>
      <c r="AJ15" s="13">
        <v>18</v>
      </c>
      <c r="AK15" s="15">
        <v>16.981132075471699</v>
      </c>
      <c r="AL15" s="8">
        <v>424</v>
      </c>
      <c r="AM15" s="15">
        <v>100</v>
      </c>
      <c r="AN15" s="13">
        <v>87</v>
      </c>
      <c r="AO15" s="18">
        <v>20.518867924528301</v>
      </c>
    </row>
    <row r="16" spans="2:41" ht="45" x14ac:dyDescent="0.25">
      <c r="B16" s="27" t="s">
        <v>41</v>
      </c>
      <c r="C16" s="95" t="s">
        <v>366</v>
      </c>
      <c r="D16" s="21" t="s">
        <v>192</v>
      </c>
      <c r="E16" s="6" t="s">
        <v>284</v>
      </c>
      <c r="F16" s="6" t="s">
        <v>59</v>
      </c>
      <c r="G16" s="20" t="s">
        <v>287</v>
      </c>
      <c r="H16" s="6" t="s">
        <v>44</v>
      </c>
      <c r="I16" s="37" t="s">
        <v>60</v>
      </c>
      <c r="J16" s="6" t="s">
        <v>46</v>
      </c>
      <c r="K16" s="7" t="s">
        <v>47</v>
      </c>
      <c r="L16" s="7" t="s">
        <v>48</v>
      </c>
      <c r="M16" s="7" t="s">
        <v>49</v>
      </c>
      <c r="N16" s="8">
        <v>68</v>
      </c>
      <c r="O16" s="9">
        <v>1</v>
      </c>
      <c r="P16" s="10" t="s">
        <v>208</v>
      </c>
      <c r="Q16" s="10" t="s">
        <v>204</v>
      </c>
      <c r="R16" s="8">
        <v>2019</v>
      </c>
      <c r="S16" s="29"/>
      <c r="T16" s="29"/>
      <c r="U16" s="29"/>
      <c r="V16" s="31">
        <v>17</v>
      </c>
      <c r="W16" s="14">
        <f>(V16*100)/68</f>
        <v>25</v>
      </c>
      <c r="X16" s="31">
        <v>7</v>
      </c>
      <c r="Y16" s="15">
        <f>(X16*100)/V16</f>
        <v>41.176470588235297</v>
      </c>
      <c r="Z16" s="31">
        <v>17</v>
      </c>
      <c r="AA16" s="15">
        <f>(Z16*100)/68</f>
        <v>25</v>
      </c>
      <c r="AB16" s="31">
        <v>0</v>
      </c>
      <c r="AC16" s="15">
        <f t="shared" si="0"/>
        <v>0</v>
      </c>
      <c r="AD16" s="31">
        <v>17</v>
      </c>
      <c r="AE16" s="15">
        <f>(AD16*100)/68</f>
        <v>25</v>
      </c>
      <c r="AF16" s="31">
        <v>8</v>
      </c>
      <c r="AG16" s="15">
        <f t="shared" si="1"/>
        <v>47.058823529411768</v>
      </c>
      <c r="AH16" s="31">
        <v>17</v>
      </c>
      <c r="AI16" s="15">
        <v>25</v>
      </c>
      <c r="AJ16" s="31">
        <v>10</v>
      </c>
      <c r="AK16" s="15">
        <v>58.823529411764703</v>
      </c>
      <c r="AL16" s="8">
        <v>68</v>
      </c>
      <c r="AM16" s="15">
        <v>100</v>
      </c>
      <c r="AN16" s="31">
        <v>25</v>
      </c>
      <c r="AO16" s="18">
        <v>36.764705882352942</v>
      </c>
    </row>
    <row r="17" spans="2:41" ht="48" customHeight="1" x14ac:dyDescent="0.25">
      <c r="B17" s="27" t="s">
        <v>41</v>
      </c>
      <c r="C17" s="95" t="s">
        <v>366</v>
      </c>
      <c r="D17" s="21" t="s">
        <v>196</v>
      </c>
      <c r="E17" s="6" t="s">
        <v>288</v>
      </c>
      <c r="F17" s="6" t="s">
        <v>61</v>
      </c>
      <c r="G17" s="20" t="s">
        <v>289</v>
      </c>
      <c r="H17" s="6" t="s">
        <v>44</v>
      </c>
      <c r="I17" s="37" t="s">
        <v>62</v>
      </c>
      <c r="J17" s="6" t="s">
        <v>46</v>
      </c>
      <c r="K17" s="7" t="s">
        <v>47</v>
      </c>
      <c r="L17" s="7" t="s">
        <v>48</v>
      </c>
      <c r="M17" s="7" t="s">
        <v>49</v>
      </c>
      <c r="N17" s="8">
        <v>60</v>
      </c>
      <c r="O17" s="9">
        <v>1</v>
      </c>
      <c r="P17" s="10" t="s">
        <v>209</v>
      </c>
      <c r="Q17" s="10" t="s">
        <v>204</v>
      </c>
      <c r="R17" s="8">
        <v>2019</v>
      </c>
      <c r="S17" s="29"/>
      <c r="T17" s="29"/>
      <c r="U17" s="29"/>
      <c r="V17" s="33">
        <v>15</v>
      </c>
      <c r="W17" s="14">
        <f>(V17*100)/60</f>
        <v>25</v>
      </c>
      <c r="X17" s="33">
        <v>11</v>
      </c>
      <c r="Y17" s="15">
        <f t="shared" si="2"/>
        <v>73.333333333333329</v>
      </c>
      <c r="Z17" s="33">
        <v>15</v>
      </c>
      <c r="AA17" s="15">
        <f>(Z17*100)/60</f>
        <v>25</v>
      </c>
      <c r="AB17" s="33">
        <v>24</v>
      </c>
      <c r="AC17" s="15">
        <f t="shared" si="0"/>
        <v>160</v>
      </c>
      <c r="AD17" s="33">
        <v>15</v>
      </c>
      <c r="AE17" s="15">
        <f>(AD17*100)/60</f>
        <v>25</v>
      </c>
      <c r="AF17" s="33">
        <v>20</v>
      </c>
      <c r="AG17" s="15">
        <f t="shared" si="1"/>
        <v>133.33333333333334</v>
      </c>
      <c r="AH17" s="33">
        <v>15</v>
      </c>
      <c r="AI17" s="15">
        <v>25</v>
      </c>
      <c r="AJ17" s="33">
        <v>15</v>
      </c>
      <c r="AK17" s="15">
        <v>100</v>
      </c>
      <c r="AL17" s="8">
        <v>60</v>
      </c>
      <c r="AM17" s="15">
        <v>100</v>
      </c>
      <c r="AN17" s="33">
        <v>70</v>
      </c>
      <c r="AO17" s="18">
        <v>116.66666666666667</v>
      </c>
    </row>
    <row r="18" spans="2:41" ht="65.25" customHeight="1" x14ac:dyDescent="0.25">
      <c r="B18" s="27" t="s">
        <v>41</v>
      </c>
      <c r="C18" s="95" t="s">
        <v>366</v>
      </c>
      <c r="D18" s="21" t="s">
        <v>193</v>
      </c>
      <c r="E18" s="6" t="s">
        <v>63</v>
      </c>
      <c r="F18" s="6" t="s">
        <v>64</v>
      </c>
      <c r="G18" s="20" t="s">
        <v>290</v>
      </c>
      <c r="H18" s="6" t="s">
        <v>44</v>
      </c>
      <c r="I18" s="37" t="s">
        <v>65</v>
      </c>
      <c r="J18" s="6" t="s">
        <v>46</v>
      </c>
      <c r="K18" s="7" t="s">
        <v>47</v>
      </c>
      <c r="L18" s="7" t="s">
        <v>48</v>
      </c>
      <c r="M18" s="7" t="s">
        <v>49</v>
      </c>
      <c r="N18" s="8">
        <v>40</v>
      </c>
      <c r="O18" s="9">
        <v>1</v>
      </c>
      <c r="P18" s="10" t="s">
        <v>70</v>
      </c>
      <c r="Q18" s="10" t="s">
        <v>204</v>
      </c>
      <c r="R18" s="8">
        <v>2019</v>
      </c>
      <c r="S18" s="29"/>
      <c r="T18" s="29"/>
      <c r="U18" s="29"/>
      <c r="V18" s="33">
        <v>10</v>
      </c>
      <c r="W18" s="32">
        <f>(V18*100)/40</f>
        <v>25</v>
      </c>
      <c r="X18" s="33">
        <v>10</v>
      </c>
      <c r="Y18" s="15">
        <f t="shared" si="2"/>
        <v>100</v>
      </c>
      <c r="Z18" s="33">
        <v>10</v>
      </c>
      <c r="AA18" s="15">
        <f>(Z18*100)/40</f>
        <v>25</v>
      </c>
      <c r="AB18" s="33">
        <v>25</v>
      </c>
      <c r="AC18" s="15">
        <f t="shared" si="0"/>
        <v>250</v>
      </c>
      <c r="AD18" s="33">
        <v>10</v>
      </c>
      <c r="AE18" s="15">
        <f>(AD18*100)/40</f>
        <v>25</v>
      </c>
      <c r="AF18" s="33">
        <v>15</v>
      </c>
      <c r="AG18" s="15">
        <f t="shared" si="1"/>
        <v>150</v>
      </c>
      <c r="AH18" s="33">
        <v>10</v>
      </c>
      <c r="AI18" s="15">
        <v>25</v>
      </c>
      <c r="AJ18" s="33">
        <v>12</v>
      </c>
      <c r="AK18" s="15">
        <v>120</v>
      </c>
      <c r="AL18" s="8">
        <v>40</v>
      </c>
      <c r="AM18" s="15">
        <v>100</v>
      </c>
      <c r="AN18" s="13">
        <v>62</v>
      </c>
      <c r="AO18" s="18">
        <v>155</v>
      </c>
    </row>
    <row r="19" spans="2:41" ht="62.25" customHeight="1" x14ac:dyDescent="0.25">
      <c r="B19" s="27" t="s">
        <v>41</v>
      </c>
      <c r="C19" s="95" t="s">
        <v>366</v>
      </c>
      <c r="D19" s="21" t="s">
        <v>194</v>
      </c>
      <c r="E19" s="6" t="s">
        <v>66</v>
      </c>
      <c r="F19" s="6" t="s">
        <v>67</v>
      </c>
      <c r="G19" s="20" t="s">
        <v>291</v>
      </c>
      <c r="H19" s="6" t="s">
        <v>44</v>
      </c>
      <c r="I19" s="37" t="s">
        <v>68</v>
      </c>
      <c r="J19" s="6" t="s">
        <v>46</v>
      </c>
      <c r="K19" s="7" t="s">
        <v>47</v>
      </c>
      <c r="L19" s="7" t="s">
        <v>48</v>
      </c>
      <c r="M19" s="7" t="s">
        <v>69</v>
      </c>
      <c r="N19" s="8">
        <v>84</v>
      </c>
      <c r="O19" s="9">
        <v>1</v>
      </c>
      <c r="P19" s="10" t="s">
        <v>210</v>
      </c>
      <c r="Q19" s="10" t="s">
        <v>204</v>
      </c>
      <c r="R19" s="8">
        <v>2019</v>
      </c>
      <c r="S19" s="29"/>
      <c r="T19" s="29"/>
      <c r="U19" s="29"/>
      <c r="V19" s="33">
        <v>21</v>
      </c>
      <c r="W19" s="32">
        <f>(V19*100)/84</f>
        <v>25</v>
      </c>
      <c r="X19" s="33">
        <v>0</v>
      </c>
      <c r="Y19" s="15">
        <f t="shared" si="2"/>
        <v>0</v>
      </c>
      <c r="Z19" s="33">
        <v>21</v>
      </c>
      <c r="AA19" s="15">
        <f>(Z19*100)/84</f>
        <v>25</v>
      </c>
      <c r="AB19" s="33">
        <v>0</v>
      </c>
      <c r="AC19" s="15">
        <f t="shared" si="0"/>
        <v>0</v>
      </c>
      <c r="AD19" s="33">
        <v>21</v>
      </c>
      <c r="AE19" s="15">
        <f>(AD19*100)/84</f>
        <v>25</v>
      </c>
      <c r="AF19" s="33">
        <v>0</v>
      </c>
      <c r="AG19" s="15">
        <f t="shared" si="1"/>
        <v>0</v>
      </c>
      <c r="AH19" s="33">
        <v>21</v>
      </c>
      <c r="AI19" s="15">
        <v>25</v>
      </c>
      <c r="AJ19" s="33">
        <v>0</v>
      </c>
      <c r="AK19" s="15">
        <v>0</v>
      </c>
      <c r="AL19" s="8">
        <v>84</v>
      </c>
      <c r="AM19" s="15">
        <v>100</v>
      </c>
      <c r="AN19" s="33">
        <v>0</v>
      </c>
      <c r="AO19" s="18">
        <v>0</v>
      </c>
    </row>
    <row r="20" spans="2:41" ht="78" customHeight="1" x14ac:dyDescent="0.25">
      <c r="B20" s="27" t="s">
        <v>41</v>
      </c>
      <c r="C20" s="95" t="s">
        <v>366</v>
      </c>
      <c r="D20" s="21" t="s">
        <v>195</v>
      </c>
      <c r="E20" s="6" t="s">
        <v>71</v>
      </c>
      <c r="F20" s="6" t="s">
        <v>72</v>
      </c>
      <c r="G20" s="20" t="s">
        <v>293</v>
      </c>
      <c r="H20" s="6" t="s">
        <v>44</v>
      </c>
      <c r="I20" s="37" t="s">
        <v>73</v>
      </c>
      <c r="J20" s="6" t="s">
        <v>46</v>
      </c>
      <c r="K20" s="7" t="s">
        <v>47</v>
      </c>
      <c r="L20" s="7" t="s">
        <v>48</v>
      </c>
      <c r="M20" s="7" t="s">
        <v>69</v>
      </c>
      <c r="N20" s="8">
        <v>24</v>
      </c>
      <c r="O20" s="9">
        <v>1</v>
      </c>
      <c r="P20" s="10" t="s">
        <v>211</v>
      </c>
      <c r="Q20" s="10" t="s">
        <v>204</v>
      </c>
      <c r="R20" s="8">
        <v>2019</v>
      </c>
      <c r="S20" s="29"/>
      <c r="T20" s="29"/>
      <c r="U20" s="29"/>
      <c r="V20" s="34">
        <v>6</v>
      </c>
      <c r="W20" s="32">
        <f>(V20*100)/24</f>
        <v>25</v>
      </c>
      <c r="X20" s="33">
        <v>6</v>
      </c>
      <c r="Y20" s="15">
        <f t="shared" si="2"/>
        <v>100</v>
      </c>
      <c r="Z20" s="34">
        <v>6</v>
      </c>
      <c r="AA20" s="15">
        <f>(Z20*100)/24</f>
        <v>25</v>
      </c>
      <c r="AB20" s="33">
        <v>6</v>
      </c>
      <c r="AC20" s="15">
        <f t="shared" si="0"/>
        <v>100</v>
      </c>
      <c r="AD20" s="34">
        <v>6</v>
      </c>
      <c r="AE20" s="15">
        <f>(AD20*100)/24</f>
        <v>25</v>
      </c>
      <c r="AF20" s="33">
        <v>6</v>
      </c>
      <c r="AG20" s="15">
        <f>(AF20*100)/AD20</f>
        <v>100</v>
      </c>
      <c r="AH20" s="34">
        <v>6</v>
      </c>
      <c r="AI20" s="15">
        <v>25</v>
      </c>
      <c r="AJ20" s="33">
        <v>6</v>
      </c>
      <c r="AK20" s="15">
        <v>100</v>
      </c>
      <c r="AL20" s="8">
        <v>24</v>
      </c>
      <c r="AM20" s="15">
        <v>100</v>
      </c>
      <c r="AN20" s="33">
        <v>24</v>
      </c>
      <c r="AO20" s="18">
        <v>100</v>
      </c>
    </row>
    <row r="21" spans="2:41" ht="78" customHeight="1" x14ac:dyDescent="0.25">
      <c r="B21" s="27" t="s">
        <v>41</v>
      </c>
      <c r="C21" s="95" t="s">
        <v>366</v>
      </c>
      <c r="D21" s="21" t="s">
        <v>201</v>
      </c>
      <c r="E21" s="6" t="s">
        <v>292</v>
      </c>
      <c r="F21" s="6" t="s">
        <v>202</v>
      </c>
      <c r="G21" s="20" t="s">
        <v>294</v>
      </c>
      <c r="H21" s="6" t="s">
        <v>44</v>
      </c>
      <c r="I21" s="37" t="s">
        <v>229</v>
      </c>
      <c r="J21" s="6" t="s">
        <v>46</v>
      </c>
      <c r="K21" s="7" t="s">
        <v>47</v>
      </c>
      <c r="L21" s="7" t="s">
        <v>230</v>
      </c>
      <c r="M21" s="7" t="s">
        <v>69</v>
      </c>
      <c r="N21" s="8">
        <v>60</v>
      </c>
      <c r="O21" s="9">
        <v>1</v>
      </c>
      <c r="P21" s="10" t="s">
        <v>231</v>
      </c>
      <c r="Q21" s="10" t="s">
        <v>204</v>
      </c>
      <c r="R21" s="8">
        <v>2019</v>
      </c>
      <c r="S21" s="29"/>
      <c r="T21" s="29"/>
      <c r="U21" s="29"/>
      <c r="V21" s="34">
        <v>15</v>
      </c>
      <c r="W21" s="32">
        <f>(V21*100)/60</f>
        <v>25</v>
      </c>
      <c r="X21" s="33">
        <v>17</v>
      </c>
      <c r="Y21" s="15">
        <f t="shared" si="2"/>
        <v>113.33333333333333</v>
      </c>
      <c r="Z21" s="34">
        <v>15</v>
      </c>
      <c r="AA21" s="15">
        <f>(Z21*100)/60</f>
        <v>25</v>
      </c>
      <c r="AB21" s="33">
        <v>24</v>
      </c>
      <c r="AC21" s="15">
        <f t="shared" si="0"/>
        <v>160</v>
      </c>
      <c r="AD21" s="34">
        <v>15</v>
      </c>
      <c r="AE21" s="15">
        <f>(AD21*100)/60</f>
        <v>25</v>
      </c>
      <c r="AF21" s="33">
        <v>20</v>
      </c>
      <c r="AG21" s="15">
        <f t="shared" si="1"/>
        <v>133.33333333333334</v>
      </c>
      <c r="AH21" s="34">
        <v>15</v>
      </c>
      <c r="AI21" s="15">
        <v>25</v>
      </c>
      <c r="AJ21" s="33">
        <v>17</v>
      </c>
      <c r="AK21" s="15">
        <v>113.33333333333333</v>
      </c>
      <c r="AL21" s="8">
        <v>60</v>
      </c>
      <c r="AM21" s="15">
        <v>100</v>
      </c>
      <c r="AN21" s="33">
        <v>78</v>
      </c>
      <c r="AO21" s="18">
        <v>130</v>
      </c>
    </row>
    <row r="22" spans="2:41" ht="30" x14ac:dyDescent="0.25">
      <c r="B22" s="27"/>
      <c r="C22" s="95"/>
      <c r="D22" s="3" t="s">
        <v>75</v>
      </c>
      <c r="E22" s="6"/>
      <c r="F22" s="6"/>
      <c r="G22" s="20"/>
      <c r="H22" s="6"/>
      <c r="I22" s="6"/>
      <c r="J22" s="6"/>
      <c r="K22" s="51"/>
      <c r="L22" s="51"/>
      <c r="M22" s="51"/>
      <c r="N22" s="76"/>
      <c r="O22" s="77"/>
      <c r="P22" s="78"/>
      <c r="Q22" s="51"/>
      <c r="R22" s="76"/>
      <c r="S22" s="29"/>
      <c r="T22" s="29"/>
      <c r="U22" s="29"/>
      <c r="V22" s="51"/>
      <c r="W22" s="79"/>
      <c r="X22" s="51"/>
      <c r="Y22" s="80"/>
      <c r="Z22" s="51"/>
      <c r="AA22" s="80"/>
      <c r="AB22" s="51"/>
      <c r="AC22" s="51"/>
      <c r="AD22" s="51"/>
      <c r="AE22" s="80"/>
      <c r="AF22" s="51"/>
      <c r="AG22" s="51"/>
      <c r="AH22" s="51"/>
      <c r="AI22" s="80"/>
      <c r="AJ22" s="51"/>
      <c r="AK22" s="51"/>
      <c r="AL22" s="51"/>
      <c r="AM22" s="51"/>
      <c r="AN22" s="51"/>
      <c r="AO22" s="51"/>
    </row>
    <row r="23" spans="2:41" ht="30" x14ac:dyDescent="0.25">
      <c r="B23" s="27"/>
      <c r="C23" s="95"/>
      <c r="D23" s="20" t="s">
        <v>76</v>
      </c>
      <c r="E23" s="6"/>
      <c r="F23" s="6"/>
      <c r="G23" s="20"/>
      <c r="H23" s="6"/>
      <c r="I23" s="6"/>
      <c r="J23" s="6"/>
      <c r="K23" s="7"/>
      <c r="L23" s="7"/>
      <c r="M23" s="7"/>
      <c r="N23" s="8"/>
      <c r="O23" s="9"/>
      <c r="P23" s="10"/>
      <c r="Q23" s="8"/>
      <c r="R23" s="8"/>
      <c r="S23" s="29"/>
      <c r="T23" s="29"/>
      <c r="U23" s="29"/>
      <c r="V23" s="51"/>
      <c r="W23" s="79"/>
      <c r="X23" s="51"/>
      <c r="Y23" s="80"/>
      <c r="Z23" s="51"/>
      <c r="AA23" s="80"/>
      <c r="AB23" s="51"/>
      <c r="AC23" s="51"/>
      <c r="AD23" s="51"/>
      <c r="AE23" s="80"/>
      <c r="AF23" s="51"/>
      <c r="AG23" s="51"/>
      <c r="AH23" s="51"/>
      <c r="AI23" s="80"/>
      <c r="AJ23" s="51"/>
      <c r="AK23" s="51"/>
      <c r="AL23" s="51"/>
      <c r="AM23" s="51"/>
      <c r="AN23" s="51"/>
      <c r="AO23" s="51"/>
    </row>
    <row r="24" spans="2:41" ht="30" x14ac:dyDescent="0.25">
      <c r="B24" s="27" t="s">
        <v>77</v>
      </c>
      <c r="C24" s="95" t="s">
        <v>366</v>
      </c>
      <c r="D24" s="35" t="s">
        <v>78</v>
      </c>
      <c r="E24" s="6"/>
      <c r="F24" s="6"/>
      <c r="G24" s="20"/>
      <c r="H24" s="6"/>
      <c r="I24" s="6"/>
      <c r="J24" s="6"/>
      <c r="K24" s="7"/>
      <c r="L24" s="7"/>
      <c r="M24" s="7"/>
      <c r="N24" s="8"/>
      <c r="O24" s="9"/>
      <c r="P24" s="10"/>
      <c r="Q24" s="8"/>
      <c r="R24" s="8"/>
      <c r="S24" s="29"/>
      <c r="T24" s="29"/>
      <c r="U24" s="29"/>
      <c r="V24" s="51"/>
      <c r="W24" s="79"/>
      <c r="X24" s="51"/>
      <c r="Y24" s="80"/>
      <c r="Z24" s="51"/>
      <c r="AA24" s="80"/>
      <c r="AB24" s="51"/>
      <c r="AC24" s="51"/>
      <c r="AD24" s="51"/>
      <c r="AE24" s="80"/>
      <c r="AF24" s="51"/>
      <c r="AG24" s="51"/>
      <c r="AH24" s="51"/>
      <c r="AI24" s="80"/>
      <c r="AJ24" s="51"/>
      <c r="AK24" s="51"/>
      <c r="AL24" s="51"/>
      <c r="AM24" s="51"/>
      <c r="AN24" s="51"/>
      <c r="AO24" s="51"/>
    </row>
    <row r="25" spans="2:41" ht="77.25" customHeight="1" x14ac:dyDescent="0.25">
      <c r="B25" s="27" t="s">
        <v>41</v>
      </c>
      <c r="C25" s="95" t="s">
        <v>366</v>
      </c>
      <c r="D25" s="6" t="s">
        <v>79</v>
      </c>
      <c r="E25" s="6" t="s">
        <v>298</v>
      </c>
      <c r="F25" s="6" t="s">
        <v>80</v>
      </c>
      <c r="G25" s="20" t="s">
        <v>295</v>
      </c>
      <c r="H25" s="6" t="s">
        <v>44</v>
      </c>
      <c r="I25" s="6" t="s">
        <v>81</v>
      </c>
      <c r="J25" s="6" t="s">
        <v>46</v>
      </c>
      <c r="K25" s="7" t="s">
        <v>82</v>
      </c>
      <c r="L25" s="7" t="s">
        <v>48</v>
      </c>
      <c r="M25" s="7" t="s">
        <v>53</v>
      </c>
      <c r="N25" s="8">
        <v>800</v>
      </c>
      <c r="O25" s="9">
        <v>1</v>
      </c>
      <c r="P25" s="10" t="s">
        <v>212</v>
      </c>
      <c r="Q25" s="8">
        <v>2018</v>
      </c>
      <c r="R25" s="8">
        <v>2019</v>
      </c>
      <c r="S25" s="29"/>
      <c r="T25" s="29"/>
      <c r="U25" s="29"/>
      <c r="V25" s="51">
        <v>200</v>
      </c>
      <c r="W25" s="79">
        <f>(V25*100)/800</f>
        <v>25</v>
      </c>
      <c r="X25" s="51">
        <v>211</v>
      </c>
      <c r="Y25" s="80">
        <f>(X25*100)/V25</f>
        <v>105.5</v>
      </c>
      <c r="Z25" s="81">
        <v>200</v>
      </c>
      <c r="AA25" s="80">
        <f>(Z25*100)/800</f>
        <v>25</v>
      </c>
      <c r="AB25" s="51">
        <v>158</v>
      </c>
      <c r="AC25" s="80">
        <f>(AB25*100)/Z25</f>
        <v>79</v>
      </c>
      <c r="AD25" s="51">
        <v>200</v>
      </c>
      <c r="AE25" s="80">
        <f>(AD25*100)/800</f>
        <v>25</v>
      </c>
      <c r="AF25" s="51">
        <v>200</v>
      </c>
      <c r="AG25" s="80">
        <f>(AF25*100)/AD25</f>
        <v>100</v>
      </c>
      <c r="AH25" s="51">
        <v>200</v>
      </c>
      <c r="AI25" s="80">
        <v>25</v>
      </c>
      <c r="AJ25" s="51">
        <v>150</v>
      </c>
      <c r="AK25" s="80">
        <v>75</v>
      </c>
      <c r="AL25" s="8">
        <v>800</v>
      </c>
      <c r="AM25" s="80">
        <v>100</v>
      </c>
      <c r="AN25" s="51">
        <v>350</v>
      </c>
      <c r="AO25" s="80">
        <v>43.75</v>
      </c>
    </row>
    <row r="26" spans="2:41" ht="60" x14ac:dyDescent="0.25">
      <c r="B26" s="27" t="s">
        <v>41</v>
      </c>
      <c r="C26" s="95" t="s">
        <v>366</v>
      </c>
      <c r="D26" s="6" t="s">
        <v>83</v>
      </c>
      <c r="E26" s="6" t="s">
        <v>297</v>
      </c>
      <c r="F26" s="6" t="s">
        <v>296</v>
      </c>
      <c r="G26" s="20" t="s">
        <v>299</v>
      </c>
      <c r="H26" s="6" t="s">
        <v>44</v>
      </c>
      <c r="I26" s="6" t="s">
        <v>81</v>
      </c>
      <c r="J26" s="6" t="s">
        <v>46</v>
      </c>
      <c r="K26" s="7" t="s">
        <v>82</v>
      </c>
      <c r="L26" s="7" t="s">
        <v>48</v>
      </c>
      <c r="M26" s="7" t="s">
        <v>69</v>
      </c>
      <c r="N26" s="8">
        <v>10</v>
      </c>
      <c r="O26" s="9">
        <v>1</v>
      </c>
      <c r="P26" s="10" t="s">
        <v>144</v>
      </c>
      <c r="Q26" s="8">
        <v>2018</v>
      </c>
      <c r="R26" s="8">
        <v>2019</v>
      </c>
      <c r="S26" s="29"/>
      <c r="T26" s="29"/>
      <c r="U26" s="29"/>
      <c r="V26" s="51">
        <v>1</v>
      </c>
      <c r="W26" s="79">
        <f>(V26*100)/10</f>
        <v>10</v>
      </c>
      <c r="X26" s="51">
        <v>4</v>
      </c>
      <c r="Y26" s="80">
        <f t="shared" ref="Y26:Y37" si="3">(X26*100)/V26</f>
        <v>400</v>
      </c>
      <c r="Z26" s="51">
        <v>2</v>
      </c>
      <c r="AA26" s="80">
        <f>(Z26*100)/10</f>
        <v>20</v>
      </c>
      <c r="AB26" s="51">
        <v>0</v>
      </c>
      <c r="AC26" s="80">
        <f t="shared" ref="AC26:AC30" si="4">(AB26*100)/Z26</f>
        <v>0</v>
      </c>
      <c r="AD26" s="51">
        <v>3</v>
      </c>
      <c r="AE26" s="80">
        <f>(AD26*100)/10</f>
        <v>30</v>
      </c>
      <c r="AF26" s="51">
        <v>2</v>
      </c>
      <c r="AG26" s="80">
        <f t="shared" ref="AG26:AG37" si="5">(AF26*100)/AD26</f>
        <v>66.666666666666671</v>
      </c>
      <c r="AH26" s="51">
        <v>4</v>
      </c>
      <c r="AI26" s="80">
        <v>40</v>
      </c>
      <c r="AJ26" s="51">
        <v>4</v>
      </c>
      <c r="AK26" s="80">
        <v>100</v>
      </c>
      <c r="AL26" s="8">
        <v>10</v>
      </c>
      <c r="AM26" s="80">
        <v>100</v>
      </c>
      <c r="AN26" s="51">
        <v>10</v>
      </c>
      <c r="AO26" s="80">
        <v>100</v>
      </c>
    </row>
    <row r="27" spans="2:41" ht="60" x14ac:dyDescent="0.25">
      <c r="B27" s="27" t="s">
        <v>41</v>
      </c>
      <c r="C27" s="95" t="s">
        <v>366</v>
      </c>
      <c r="D27" s="6" t="s">
        <v>273</v>
      </c>
      <c r="E27" s="6" t="s">
        <v>54</v>
      </c>
      <c r="F27" s="6" t="s">
        <v>276</v>
      </c>
      <c r="G27" s="20" t="s">
        <v>300</v>
      </c>
      <c r="H27" s="6" t="s">
        <v>44</v>
      </c>
      <c r="I27" s="6" t="s">
        <v>56</v>
      </c>
      <c r="J27" s="6" t="s">
        <v>46</v>
      </c>
      <c r="K27" s="7" t="s">
        <v>82</v>
      </c>
      <c r="L27" s="7" t="s">
        <v>48</v>
      </c>
      <c r="M27" s="7" t="s">
        <v>49</v>
      </c>
      <c r="N27" s="8">
        <v>100</v>
      </c>
      <c r="O27" s="9">
        <v>1</v>
      </c>
      <c r="P27" s="10" t="s">
        <v>213</v>
      </c>
      <c r="Q27" s="8">
        <v>2018</v>
      </c>
      <c r="R27" s="8">
        <v>2019</v>
      </c>
      <c r="S27" s="29"/>
      <c r="T27" s="29"/>
      <c r="U27" s="29"/>
      <c r="V27" s="51">
        <v>30</v>
      </c>
      <c r="W27" s="79">
        <f>(V27*100)/100</f>
        <v>30</v>
      </c>
      <c r="X27" s="51">
        <v>7</v>
      </c>
      <c r="Y27" s="80">
        <f t="shared" si="3"/>
        <v>23.333333333333332</v>
      </c>
      <c r="Z27" s="51">
        <v>30</v>
      </c>
      <c r="AA27" s="80">
        <f>(Z27*100)/100</f>
        <v>30</v>
      </c>
      <c r="AB27" s="51">
        <v>0</v>
      </c>
      <c r="AC27" s="80">
        <f t="shared" si="4"/>
        <v>0</v>
      </c>
      <c r="AD27" s="51">
        <v>20</v>
      </c>
      <c r="AE27" s="80">
        <f>(AD27*100)/100</f>
        <v>20</v>
      </c>
      <c r="AF27" s="51">
        <v>20</v>
      </c>
      <c r="AG27" s="80">
        <f t="shared" si="5"/>
        <v>100</v>
      </c>
      <c r="AH27" s="51">
        <v>20</v>
      </c>
      <c r="AI27" s="80">
        <v>20</v>
      </c>
      <c r="AJ27" s="51">
        <v>20</v>
      </c>
      <c r="AK27" s="80">
        <v>100</v>
      </c>
      <c r="AL27" s="8">
        <v>100</v>
      </c>
      <c r="AM27" s="80">
        <v>100</v>
      </c>
      <c r="AN27" s="51">
        <v>47</v>
      </c>
      <c r="AO27" s="80">
        <v>47</v>
      </c>
    </row>
    <row r="28" spans="2:41" ht="60" x14ac:dyDescent="0.25">
      <c r="B28" s="27" t="s">
        <v>41</v>
      </c>
      <c r="C28" s="95" t="s">
        <v>366</v>
      </c>
      <c r="D28" s="6" t="s">
        <v>274</v>
      </c>
      <c r="E28" s="6" t="s">
        <v>84</v>
      </c>
      <c r="F28" s="6" t="s">
        <v>275</v>
      </c>
      <c r="G28" s="20" t="s">
        <v>301</v>
      </c>
      <c r="H28" s="6" t="s">
        <v>44</v>
      </c>
      <c r="I28" s="6" t="s">
        <v>74</v>
      </c>
      <c r="J28" s="6" t="s">
        <v>46</v>
      </c>
      <c r="K28" s="7" t="s">
        <v>82</v>
      </c>
      <c r="L28" s="7" t="s">
        <v>48</v>
      </c>
      <c r="M28" s="7" t="s">
        <v>69</v>
      </c>
      <c r="N28" s="8">
        <v>2</v>
      </c>
      <c r="O28" s="9">
        <v>1</v>
      </c>
      <c r="P28" s="10" t="s">
        <v>149</v>
      </c>
      <c r="Q28" s="8">
        <v>2018</v>
      </c>
      <c r="R28" s="8">
        <v>2019</v>
      </c>
      <c r="S28" s="29"/>
      <c r="T28" s="29"/>
      <c r="U28" s="29"/>
      <c r="V28" s="51">
        <v>0</v>
      </c>
      <c r="W28" s="79">
        <f>(V28*100)/2</f>
        <v>0</v>
      </c>
      <c r="X28" s="51">
        <v>1</v>
      </c>
      <c r="Y28" s="80" t="e">
        <f>(X28*100)/V28</f>
        <v>#DIV/0!</v>
      </c>
      <c r="Z28" s="51">
        <v>1</v>
      </c>
      <c r="AA28" s="80">
        <f>(Z28*100)/2</f>
        <v>50</v>
      </c>
      <c r="AB28" s="51">
        <v>0</v>
      </c>
      <c r="AC28" s="80">
        <f t="shared" si="4"/>
        <v>0</v>
      </c>
      <c r="AD28" s="51">
        <v>0</v>
      </c>
      <c r="AE28" s="80">
        <f>(AD28*100)/2</f>
        <v>0</v>
      </c>
      <c r="AF28" s="51">
        <v>0</v>
      </c>
      <c r="AG28" s="80" t="e">
        <f t="shared" si="5"/>
        <v>#DIV/0!</v>
      </c>
      <c r="AH28" s="51">
        <v>1</v>
      </c>
      <c r="AI28" s="80">
        <v>50</v>
      </c>
      <c r="AJ28" s="51">
        <v>1</v>
      </c>
      <c r="AK28" s="80">
        <v>100</v>
      </c>
      <c r="AL28" s="8">
        <v>2</v>
      </c>
      <c r="AM28" s="80">
        <v>100</v>
      </c>
      <c r="AN28" s="51">
        <v>2</v>
      </c>
      <c r="AO28" s="80">
        <v>100</v>
      </c>
    </row>
    <row r="29" spans="2:41" ht="45" x14ac:dyDescent="0.25">
      <c r="B29" s="27" t="s">
        <v>41</v>
      </c>
      <c r="C29" s="95" t="s">
        <v>366</v>
      </c>
      <c r="D29" s="6" t="s">
        <v>302</v>
      </c>
      <c r="E29" s="6" t="s">
        <v>86</v>
      </c>
      <c r="F29" s="6" t="s">
        <v>87</v>
      </c>
      <c r="G29" s="20" t="s">
        <v>303</v>
      </c>
      <c r="H29" s="6" t="s">
        <v>44</v>
      </c>
      <c r="I29" s="6" t="s">
        <v>88</v>
      </c>
      <c r="J29" s="6" t="s">
        <v>46</v>
      </c>
      <c r="K29" s="7" t="s">
        <v>82</v>
      </c>
      <c r="L29" s="7" t="s">
        <v>48</v>
      </c>
      <c r="M29" s="7" t="s">
        <v>69</v>
      </c>
      <c r="N29" s="8">
        <v>30</v>
      </c>
      <c r="O29" s="9">
        <v>1</v>
      </c>
      <c r="P29" s="10" t="s">
        <v>214</v>
      </c>
      <c r="Q29" s="8">
        <v>2018</v>
      </c>
      <c r="R29" s="8">
        <v>2019</v>
      </c>
      <c r="S29" s="29"/>
      <c r="T29" s="29"/>
      <c r="U29" s="29"/>
      <c r="V29" s="51">
        <v>5</v>
      </c>
      <c r="W29" s="79">
        <f>(V29*100)/30</f>
        <v>16.666666666666668</v>
      </c>
      <c r="X29" s="51">
        <v>1</v>
      </c>
      <c r="Y29" s="80">
        <f t="shared" si="3"/>
        <v>20</v>
      </c>
      <c r="Z29" s="51">
        <v>10</v>
      </c>
      <c r="AA29" s="80">
        <f>(Z29*100)/30</f>
        <v>33.333333333333336</v>
      </c>
      <c r="AB29" s="51">
        <v>2</v>
      </c>
      <c r="AC29" s="80">
        <f t="shared" si="4"/>
        <v>20</v>
      </c>
      <c r="AD29" s="51">
        <v>10</v>
      </c>
      <c r="AE29" s="80">
        <f>(AD29*100)/30</f>
        <v>33.333333333333336</v>
      </c>
      <c r="AF29" s="51">
        <v>10</v>
      </c>
      <c r="AG29" s="80">
        <f t="shared" si="5"/>
        <v>100</v>
      </c>
      <c r="AH29" s="51">
        <v>5</v>
      </c>
      <c r="AI29" s="80">
        <v>16.666666666666668</v>
      </c>
      <c r="AJ29" s="51">
        <v>5</v>
      </c>
      <c r="AK29" s="80">
        <v>100</v>
      </c>
      <c r="AL29" s="8">
        <v>30</v>
      </c>
      <c r="AM29" s="80">
        <v>100.00000000000001</v>
      </c>
      <c r="AN29" s="51">
        <v>18</v>
      </c>
      <c r="AO29" s="80">
        <v>60</v>
      </c>
    </row>
    <row r="30" spans="2:41" ht="66.75" customHeight="1" x14ac:dyDescent="0.25">
      <c r="B30" s="27" t="s">
        <v>41</v>
      </c>
      <c r="C30" s="95" t="s">
        <v>366</v>
      </c>
      <c r="D30" s="6" t="s">
        <v>304</v>
      </c>
      <c r="E30" s="37" t="s">
        <v>307</v>
      </c>
      <c r="F30" s="37" t="s">
        <v>242</v>
      </c>
      <c r="G30" s="37" t="s">
        <v>305</v>
      </c>
      <c r="H30" s="37" t="s">
        <v>44</v>
      </c>
      <c r="I30" s="37" t="s">
        <v>243</v>
      </c>
      <c r="J30" s="51" t="s">
        <v>46</v>
      </c>
      <c r="K30" s="51" t="s">
        <v>82</v>
      </c>
      <c r="L30" s="37" t="s">
        <v>230</v>
      </c>
      <c r="M30" s="7" t="s">
        <v>49</v>
      </c>
      <c r="N30" s="8">
        <v>9</v>
      </c>
      <c r="O30" s="9">
        <v>1</v>
      </c>
      <c r="P30" s="10" t="s">
        <v>70</v>
      </c>
      <c r="Q30" s="8">
        <v>2018</v>
      </c>
      <c r="R30" s="8">
        <v>2019</v>
      </c>
      <c r="S30" s="29"/>
      <c r="T30" s="29"/>
      <c r="U30" s="29"/>
      <c r="V30" s="51">
        <v>3</v>
      </c>
      <c r="W30" s="79">
        <f>(V30*100)/9</f>
        <v>33.333333333333336</v>
      </c>
      <c r="X30" s="51">
        <v>1</v>
      </c>
      <c r="Y30" s="80">
        <f t="shared" si="3"/>
        <v>33.333333333333336</v>
      </c>
      <c r="Z30" s="51">
        <v>3</v>
      </c>
      <c r="AA30" s="80">
        <f>(Z30*100)/9</f>
        <v>33.333333333333336</v>
      </c>
      <c r="AB30" s="51">
        <v>0</v>
      </c>
      <c r="AC30" s="80">
        <f t="shared" si="4"/>
        <v>0</v>
      </c>
      <c r="AD30" s="51">
        <v>3</v>
      </c>
      <c r="AE30" s="80">
        <f>(AD30*100)/9</f>
        <v>33.333333333333336</v>
      </c>
      <c r="AF30" s="51">
        <v>3</v>
      </c>
      <c r="AG30" s="80">
        <f t="shared" si="5"/>
        <v>100</v>
      </c>
      <c r="AH30" s="51">
        <v>0</v>
      </c>
      <c r="AI30" s="80">
        <v>0</v>
      </c>
      <c r="AJ30" s="51">
        <v>3</v>
      </c>
      <c r="AK30" s="80" t="e">
        <v>#DIV/0!</v>
      </c>
      <c r="AL30" s="8">
        <v>9</v>
      </c>
      <c r="AM30" s="80">
        <v>100</v>
      </c>
      <c r="AN30" s="51">
        <v>7</v>
      </c>
      <c r="AO30" s="80">
        <v>77.777777777777771</v>
      </c>
    </row>
    <row r="31" spans="2:41" ht="77.25" customHeight="1" x14ac:dyDescent="0.25">
      <c r="B31" s="27" t="s">
        <v>41</v>
      </c>
      <c r="C31" s="95" t="s">
        <v>366</v>
      </c>
      <c r="D31" s="6" t="s">
        <v>306</v>
      </c>
      <c r="E31" s="6" t="s">
        <v>89</v>
      </c>
      <c r="F31" s="6" t="s">
        <v>90</v>
      </c>
      <c r="G31" s="20" t="s">
        <v>308</v>
      </c>
      <c r="H31" s="6" t="s">
        <v>44</v>
      </c>
      <c r="I31" s="6" t="s">
        <v>74</v>
      </c>
      <c r="J31" s="6" t="s">
        <v>46</v>
      </c>
      <c r="K31" s="7" t="s">
        <v>82</v>
      </c>
      <c r="L31" s="7" t="s">
        <v>48</v>
      </c>
      <c r="M31" s="7" t="s">
        <v>69</v>
      </c>
      <c r="N31" s="8">
        <v>10</v>
      </c>
      <c r="O31" s="9">
        <v>1</v>
      </c>
      <c r="P31" s="10" t="s">
        <v>231</v>
      </c>
      <c r="Q31" s="8">
        <v>2018</v>
      </c>
      <c r="R31" s="8">
        <v>2019</v>
      </c>
      <c r="S31" s="29"/>
      <c r="T31" s="29"/>
      <c r="U31" s="29"/>
      <c r="V31" s="51">
        <v>5</v>
      </c>
      <c r="W31" s="79">
        <f>(V31*100)/10</f>
        <v>50</v>
      </c>
      <c r="X31" s="51">
        <v>0</v>
      </c>
      <c r="Y31" s="80">
        <f t="shared" si="3"/>
        <v>0</v>
      </c>
      <c r="Z31" s="51">
        <v>5</v>
      </c>
      <c r="AA31" s="80">
        <f>(Z31*100)/10</f>
        <v>50</v>
      </c>
      <c r="AB31" s="51">
        <v>0</v>
      </c>
      <c r="AC31" s="80">
        <f>(AB31*100)/Z31</f>
        <v>0</v>
      </c>
      <c r="AD31" s="51">
        <v>5</v>
      </c>
      <c r="AE31" s="80">
        <f>(AD31*100)/10</f>
        <v>50</v>
      </c>
      <c r="AF31" s="51">
        <v>0</v>
      </c>
      <c r="AG31" s="80">
        <f>(AF31*100)/AD31</f>
        <v>0</v>
      </c>
      <c r="AH31" s="51">
        <v>5</v>
      </c>
      <c r="AI31" s="80">
        <v>50</v>
      </c>
      <c r="AJ31" s="51">
        <v>0</v>
      </c>
      <c r="AK31" s="80">
        <v>0</v>
      </c>
      <c r="AL31" s="8">
        <v>10</v>
      </c>
      <c r="AM31" s="80">
        <v>200</v>
      </c>
      <c r="AN31" s="51">
        <v>0</v>
      </c>
      <c r="AO31" s="80">
        <v>0</v>
      </c>
    </row>
    <row r="32" spans="2:41" ht="77.25" customHeight="1" x14ac:dyDescent="0.25">
      <c r="B32" s="27" t="s">
        <v>41</v>
      </c>
      <c r="C32" s="95" t="s">
        <v>366</v>
      </c>
      <c r="D32" s="6" t="s">
        <v>309</v>
      </c>
      <c r="E32" s="6" t="s">
        <v>310</v>
      </c>
      <c r="F32" s="6" t="s">
        <v>244</v>
      </c>
      <c r="G32" s="20" t="s">
        <v>311</v>
      </c>
      <c r="H32" s="6" t="s">
        <v>44</v>
      </c>
      <c r="I32" s="6" t="s">
        <v>245</v>
      </c>
      <c r="J32" s="6" t="s">
        <v>46</v>
      </c>
      <c r="K32" s="7" t="s">
        <v>82</v>
      </c>
      <c r="L32" s="7" t="s">
        <v>230</v>
      </c>
      <c r="M32" s="7" t="s">
        <v>69</v>
      </c>
      <c r="N32" s="8">
        <v>2</v>
      </c>
      <c r="O32" s="9">
        <v>1</v>
      </c>
      <c r="P32" s="10" t="s">
        <v>231</v>
      </c>
      <c r="Q32" s="8">
        <v>2018</v>
      </c>
      <c r="R32" s="8">
        <v>2019</v>
      </c>
      <c r="S32" s="29"/>
      <c r="T32" s="29"/>
      <c r="U32" s="29"/>
      <c r="V32" s="51">
        <v>0</v>
      </c>
      <c r="W32" s="79">
        <f>(V32*100)/2</f>
        <v>0</v>
      </c>
      <c r="X32" s="51">
        <v>0</v>
      </c>
      <c r="Y32" s="80" t="e">
        <f t="shared" si="3"/>
        <v>#DIV/0!</v>
      </c>
      <c r="Z32" s="51">
        <v>1</v>
      </c>
      <c r="AA32" s="80">
        <f>(Z32*100)/2</f>
        <v>50</v>
      </c>
      <c r="AB32" s="51">
        <v>0</v>
      </c>
      <c r="AC32" s="80">
        <f t="shared" ref="AC32" si="6">(AB32*100)/Z32</f>
        <v>0</v>
      </c>
      <c r="AD32" s="51">
        <v>1</v>
      </c>
      <c r="AE32" s="80">
        <f>(AD32*100)/2</f>
        <v>50</v>
      </c>
      <c r="AF32" s="51">
        <v>1</v>
      </c>
      <c r="AG32" s="80">
        <f t="shared" si="5"/>
        <v>100</v>
      </c>
      <c r="AH32" s="51">
        <v>0</v>
      </c>
      <c r="AI32" s="80">
        <v>0</v>
      </c>
      <c r="AJ32" s="51">
        <v>1</v>
      </c>
      <c r="AK32" s="80" t="e">
        <v>#DIV/0!</v>
      </c>
      <c r="AL32" s="8">
        <v>2</v>
      </c>
      <c r="AM32" s="80">
        <v>100</v>
      </c>
      <c r="AN32" s="51">
        <v>1</v>
      </c>
      <c r="AO32" s="80">
        <v>50</v>
      </c>
    </row>
    <row r="33" spans="2:41" ht="74.25" customHeight="1" x14ac:dyDescent="0.25">
      <c r="B33" s="27" t="s">
        <v>41</v>
      </c>
      <c r="C33" s="95" t="s">
        <v>366</v>
      </c>
      <c r="D33" s="6" t="s">
        <v>313</v>
      </c>
      <c r="E33" s="6" t="s">
        <v>312</v>
      </c>
      <c r="F33" s="6" t="s">
        <v>246</v>
      </c>
      <c r="G33" s="20" t="s">
        <v>314</v>
      </c>
      <c r="H33" s="6" t="s">
        <v>44</v>
      </c>
      <c r="I33" s="6" t="s">
        <v>247</v>
      </c>
      <c r="J33" s="6" t="s">
        <v>46</v>
      </c>
      <c r="K33" s="7" t="s">
        <v>82</v>
      </c>
      <c r="L33" s="7" t="s">
        <v>230</v>
      </c>
      <c r="M33" s="7" t="s">
        <v>69</v>
      </c>
      <c r="N33" s="8">
        <v>20</v>
      </c>
      <c r="O33" s="9">
        <v>1</v>
      </c>
      <c r="P33" s="10" t="s">
        <v>231</v>
      </c>
      <c r="Q33" s="8">
        <v>2018</v>
      </c>
      <c r="R33" s="8">
        <v>2019</v>
      </c>
      <c r="S33" s="29"/>
      <c r="T33" s="29"/>
      <c r="U33" s="29"/>
      <c r="V33" s="51">
        <v>10</v>
      </c>
      <c r="W33" s="79">
        <f>(V33*100)/20</f>
        <v>50</v>
      </c>
      <c r="X33" s="51">
        <v>3</v>
      </c>
      <c r="Y33" s="80">
        <f t="shared" si="3"/>
        <v>30</v>
      </c>
      <c r="Z33" s="51">
        <v>0</v>
      </c>
      <c r="AA33" s="80">
        <f>(Z33*100)/20</f>
        <v>0</v>
      </c>
      <c r="AB33" s="51">
        <v>0</v>
      </c>
      <c r="AC33" s="80" t="e">
        <f>(AB33*100)/Z33</f>
        <v>#DIV/0!</v>
      </c>
      <c r="AD33" s="51">
        <v>0</v>
      </c>
      <c r="AE33" s="80">
        <f>(AD33*100)/20</f>
        <v>0</v>
      </c>
      <c r="AF33" s="51">
        <v>5</v>
      </c>
      <c r="AG33" s="80" t="e">
        <f>(AF33*100)/AD33</f>
        <v>#DIV/0!</v>
      </c>
      <c r="AH33" s="51">
        <v>10</v>
      </c>
      <c r="AI33" s="80">
        <v>50</v>
      </c>
      <c r="AJ33" s="51">
        <v>5</v>
      </c>
      <c r="AK33" s="80">
        <v>50</v>
      </c>
      <c r="AL33" s="8">
        <v>20</v>
      </c>
      <c r="AM33" s="80">
        <v>100</v>
      </c>
      <c r="AN33" s="51">
        <v>13</v>
      </c>
      <c r="AO33" s="80">
        <v>65</v>
      </c>
    </row>
    <row r="34" spans="2:41" ht="63" customHeight="1" x14ac:dyDescent="0.25">
      <c r="B34" s="27" t="s">
        <v>41</v>
      </c>
      <c r="C34" s="95" t="s">
        <v>366</v>
      </c>
      <c r="D34" s="6" t="s">
        <v>315</v>
      </c>
      <c r="E34" s="6" t="s">
        <v>92</v>
      </c>
      <c r="F34" s="6" t="s">
        <v>93</v>
      </c>
      <c r="G34" s="20" t="s">
        <v>316</v>
      </c>
      <c r="H34" s="6" t="s">
        <v>44</v>
      </c>
      <c r="I34" s="6" t="s">
        <v>94</v>
      </c>
      <c r="J34" s="6" t="s">
        <v>46</v>
      </c>
      <c r="K34" s="7" t="s">
        <v>82</v>
      </c>
      <c r="L34" s="7" t="s">
        <v>48</v>
      </c>
      <c r="M34" s="7" t="s">
        <v>49</v>
      </c>
      <c r="N34" s="8">
        <v>3</v>
      </c>
      <c r="O34" s="9">
        <v>1</v>
      </c>
      <c r="P34" s="10" t="s">
        <v>165</v>
      </c>
      <c r="Q34" s="8">
        <v>2018</v>
      </c>
      <c r="R34" s="8">
        <v>2019</v>
      </c>
      <c r="S34" s="29"/>
      <c r="T34" s="29"/>
      <c r="U34" s="29"/>
      <c r="V34" s="51">
        <v>1</v>
      </c>
      <c r="W34" s="79">
        <f>(V34*100)/3</f>
        <v>33.333333333333336</v>
      </c>
      <c r="X34" s="51">
        <v>0</v>
      </c>
      <c r="Y34" s="80">
        <f t="shared" si="3"/>
        <v>0</v>
      </c>
      <c r="Z34" s="51">
        <v>1</v>
      </c>
      <c r="AA34" s="80">
        <f>(Z34*100)/3</f>
        <v>33.333333333333336</v>
      </c>
      <c r="AB34" s="51">
        <v>0</v>
      </c>
      <c r="AC34" s="80">
        <f t="shared" ref="AC34:AC37" si="7">(AB34*100)/Z34</f>
        <v>0</v>
      </c>
      <c r="AD34" s="51">
        <v>1</v>
      </c>
      <c r="AE34" s="80">
        <f>(AD34*100)/3</f>
        <v>33.333333333333336</v>
      </c>
      <c r="AF34" s="51">
        <v>1</v>
      </c>
      <c r="AG34" s="80">
        <f t="shared" si="5"/>
        <v>100</v>
      </c>
      <c r="AH34" s="51">
        <v>0</v>
      </c>
      <c r="AI34" s="80">
        <v>0</v>
      </c>
      <c r="AJ34" s="51">
        <v>1</v>
      </c>
      <c r="AK34" s="80" t="e">
        <v>#DIV/0!</v>
      </c>
      <c r="AL34" s="8">
        <v>3</v>
      </c>
      <c r="AM34" s="80">
        <v>100</v>
      </c>
      <c r="AN34" s="51">
        <v>1</v>
      </c>
      <c r="AO34" s="80">
        <v>33.333333333333336</v>
      </c>
    </row>
    <row r="35" spans="2:41" ht="62.25" customHeight="1" x14ac:dyDescent="0.25">
      <c r="B35" s="27" t="s">
        <v>41</v>
      </c>
      <c r="C35" s="95" t="s">
        <v>366</v>
      </c>
      <c r="D35" s="6" t="s">
        <v>317</v>
      </c>
      <c r="E35" s="6" t="s">
        <v>325</v>
      </c>
      <c r="F35" s="6" t="s">
        <v>244</v>
      </c>
      <c r="G35" s="20" t="s">
        <v>318</v>
      </c>
      <c r="H35" s="6" t="s">
        <v>44</v>
      </c>
      <c r="I35" s="6" t="s">
        <v>245</v>
      </c>
      <c r="J35" s="6" t="s">
        <v>46</v>
      </c>
      <c r="K35" s="7" t="s">
        <v>82</v>
      </c>
      <c r="L35" s="7" t="s">
        <v>230</v>
      </c>
      <c r="M35" s="7" t="s">
        <v>69</v>
      </c>
      <c r="N35" s="8">
        <v>2</v>
      </c>
      <c r="O35" s="9">
        <v>1</v>
      </c>
      <c r="P35" s="10" t="s">
        <v>96</v>
      </c>
      <c r="Q35" s="8">
        <v>2018</v>
      </c>
      <c r="R35" s="8">
        <v>2019</v>
      </c>
      <c r="S35" s="29"/>
      <c r="T35" s="29"/>
      <c r="U35" s="29"/>
      <c r="V35" s="51">
        <v>0</v>
      </c>
      <c r="W35" s="79">
        <f>(V35*100)/2</f>
        <v>0</v>
      </c>
      <c r="X35" s="51">
        <v>0</v>
      </c>
      <c r="Y35" s="80" t="e">
        <f t="shared" si="3"/>
        <v>#DIV/0!</v>
      </c>
      <c r="Z35" s="51">
        <v>1</v>
      </c>
      <c r="AA35" s="80">
        <f>(Z35*100)/2</f>
        <v>50</v>
      </c>
      <c r="AB35" s="51">
        <v>0</v>
      </c>
      <c r="AC35" s="80">
        <f t="shared" si="7"/>
        <v>0</v>
      </c>
      <c r="AD35" s="51">
        <v>1</v>
      </c>
      <c r="AE35" s="80">
        <f>(AD35*100)/2</f>
        <v>50</v>
      </c>
      <c r="AF35" s="51">
        <v>0</v>
      </c>
      <c r="AG35" s="80">
        <f t="shared" si="5"/>
        <v>0</v>
      </c>
      <c r="AH35" s="51">
        <v>0</v>
      </c>
      <c r="AI35" s="80">
        <v>0</v>
      </c>
      <c r="AJ35" s="51">
        <v>1</v>
      </c>
      <c r="AK35" s="80" t="e">
        <v>#DIV/0!</v>
      </c>
      <c r="AL35" s="8">
        <v>2</v>
      </c>
      <c r="AM35" s="80">
        <v>100</v>
      </c>
      <c r="AN35" s="51">
        <v>1</v>
      </c>
      <c r="AO35" s="80">
        <v>50</v>
      </c>
    </row>
    <row r="36" spans="2:41" ht="77.25" customHeight="1" x14ac:dyDescent="0.25">
      <c r="B36" s="27" t="s">
        <v>41</v>
      </c>
      <c r="C36" s="95" t="s">
        <v>366</v>
      </c>
      <c r="D36" s="40" t="s">
        <v>319</v>
      </c>
      <c r="E36" s="6" t="s">
        <v>320</v>
      </c>
      <c r="F36" s="6" t="s">
        <v>321</v>
      </c>
      <c r="G36" s="20" t="s">
        <v>322</v>
      </c>
      <c r="H36" s="6" t="s">
        <v>44</v>
      </c>
      <c r="I36" s="6" t="s">
        <v>97</v>
      </c>
      <c r="J36" s="6" t="s">
        <v>46</v>
      </c>
      <c r="K36" s="7" t="s">
        <v>82</v>
      </c>
      <c r="L36" s="7" t="s">
        <v>48</v>
      </c>
      <c r="M36" s="7" t="s">
        <v>69</v>
      </c>
      <c r="N36" s="8">
        <v>100</v>
      </c>
      <c r="O36" s="9">
        <v>1</v>
      </c>
      <c r="P36" s="10" t="s">
        <v>213</v>
      </c>
      <c r="Q36" s="8">
        <v>2018</v>
      </c>
      <c r="R36" s="8">
        <v>2019</v>
      </c>
      <c r="S36" s="29"/>
      <c r="T36" s="29"/>
      <c r="U36" s="29"/>
      <c r="V36" s="51">
        <v>25</v>
      </c>
      <c r="W36" s="79">
        <f>(V36*100)/100</f>
        <v>25</v>
      </c>
      <c r="X36" s="51">
        <v>0</v>
      </c>
      <c r="Y36" s="80">
        <f t="shared" si="3"/>
        <v>0</v>
      </c>
      <c r="Z36" s="51">
        <v>25</v>
      </c>
      <c r="AA36" s="80">
        <f>(Z36*100)/100</f>
        <v>25</v>
      </c>
      <c r="AB36" s="51">
        <v>0</v>
      </c>
      <c r="AC36" s="80">
        <f>(AB36*100)/Z36</f>
        <v>0</v>
      </c>
      <c r="AD36" s="51">
        <v>25</v>
      </c>
      <c r="AE36" s="80">
        <f>(AD36*100)/100</f>
        <v>25</v>
      </c>
      <c r="AF36" s="51">
        <v>25</v>
      </c>
      <c r="AG36" s="80">
        <f>(AF36*100)/AD36</f>
        <v>100</v>
      </c>
      <c r="AH36" s="51">
        <v>25</v>
      </c>
      <c r="AI36" s="80">
        <v>25</v>
      </c>
      <c r="AJ36" s="51">
        <v>25</v>
      </c>
      <c r="AK36" s="80">
        <v>100</v>
      </c>
      <c r="AL36" s="8">
        <v>100</v>
      </c>
      <c r="AM36" s="80">
        <v>100</v>
      </c>
      <c r="AN36" s="51">
        <v>50</v>
      </c>
      <c r="AO36" s="80">
        <v>50</v>
      </c>
    </row>
    <row r="37" spans="2:41" ht="77.25" customHeight="1" x14ac:dyDescent="0.25">
      <c r="B37" s="27" t="s">
        <v>41</v>
      </c>
      <c r="C37" s="95" t="s">
        <v>366</v>
      </c>
      <c r="D37" s="40" t="s">
        <v>323</v>
      </c>
      <c r="E37" s="6" t="s">
        <v>307</v>
      </c>
      <c r="F37" s="6" t="s">
        <v>248</v>
      </c>
      <c r="G37" s="36" t="s">
        <v>324</v>
      </c>
      <c r="H37" s="6" t="s">
        <v>44</v>
      </c>
      <c r="I37" s="6" t="s">
        <v>249</v>
      </c>
      <c r="J37" s="6" t="s">
        <v>46</v>
      </c>
      <c r="K37" s="7" t="s">
        <v>82</v>
      </c>
      <c r="L37" s="7" t="s">
        <v>230</v>
      </c>
      <c r="M37" s="7" t="s">
        <v>49</v>
      </c>
      <c r="N37" s="8">
        <v>2</v>
      </c>
      <c r="O37" s="9">
        <v>1</v>
      </c>
      <c r="P37" s="10" t="s">
        <v>96</v>
      </c>
      <c r="Q37" s="8">
        <v>2018</v>
      </c>
      <c r="R37" s="8">
        <v>2019</v>
      </c>
      <c r="S37" s="29"/>
      <c r="T37" s="29"/>
      <c r="U37" s="29"/>
      <c r="V37" s="51">
        <v>0</v>
      </c>
      <c r="W37" s="79">
        <f>(V37*100)/2</f>
        <v>0</v>
      </c>
      <c r="X37" s="51">
        <v>0</v>
      </c>
      <c r="Y37" s="80" t="e">
        <f t="shared" si="3"/>
        <v>#DIV/0!</v>
      </c>
      <c r="Z37" s="51">
        <v>1</v>
      </c>
      <c r="AA37" s="80">
        <f>(Z37*100)/2</f>
        <v>50</v>
      </c>
      <c r="AB37" s="51">
        <v>0</v>
      </c>
      <c r="AC37" s="80">
        <f t="shared" si="7"/>
        <v>0</v>
      </c>
      <c r="AD37" s="51">
        <v>1</v>
      </c>
      <c r="AE37" s="80">
        <f>(AD37*100)/2</f>
        <v>50</v>
      </c>
      <c r="AF37" s="51">
        <v>0</v>
      </c>
      <c r="AG37" s="80">
        <f t="shared" si="5"/>
        <v>0</v>
      </c>
      <c r="AH37" s="51">
        <v>0</v>
      </c>
      <c r="AI37" s="80">
        <v>0</v>
      </c>
      <c r="AJ37" s="51">
        <v>0</v>
      </c>
      <c r="AK37" s="80" t="e">
        <v>#DIV/0!</v>
      </c>
      <c r="AL37" s="8">
        <v>2</v>
      </c>
      <c r="AM37" s="80">
        <v>100</v>
      </c>
      <c r="AN37" s="51" t="s">
        <v>370</v>
      </c>
      <c r="AO37" s="80" t="e">
        <v>#VALUE!</v>
      </c>
    </row>
    <row r="38" spans="2:41" ht="45" x14ac:dyDescent="0.25">
      <c r="B38" s="27"/>
      <c r="C38" s="95"/>
      <c r="D38" s="3" t="s">
        <v>98</v>
      </c>
      <c r="E38" s="6"/>
      <c r="F38" s="6"/>
      <c r="G38" s="20"/>
      <c r="H38" s="6"/>
      <c r="I38" s="6"/>
      <c r="J38" s="6"/>
      <c r="K38" s="7"/>
      <c r="L38" s="7"/>
      <c r="M38" s="7"/>
      <c r="N38" s="8"/>
      <c r="O38" s="9"/>
      <c r="P38" s="10"/>
      <c r="Q38" s="8"/>
      <c r="R38" s="8"/>
      <c r="S38" s="29"/>
      <c r="T38" s="29"/>
      <c r="U38" s="29"/>
      <c r="V38" s="51"/>
      <c r="W38" s="79"/>
      <c r="X38" s="51"/>
      <c r="Y38" s="80"/>
      <c r="Z38" s="51"/>
      <c r="AA38" s="80"/>
      <c r="AB38" s="51"/>
      <c r="AC38" s="51"/>
      <c r="AD38" s="51"/>
      <c r="AE38" s="80"/>
      <c r="AF38" s="51"/>
      <c r="AG38" s="51"/>
      <c r="AH38" s="51"/>
      <c r="AI38" s="80"/>
      <c r="AJ38" s="51"/>
      <c r="AK38" s="51"/>
      <c r="AL38" s="51"/>
      <c r="AM38" s="51"/>
      <c r="AN38" s="51"/>
      <c r="AO38" s="51"/>
    </row>
    <row r="39" spans="2:41" ht="30" x14ac:dyDescent="0.25">
      <c r="B39" s="27"/>
      <c r="C39" s="95"/>
      <c r="D39" s="20" t="s">
        <v>99</v>
      </c>
      <c r="E39" s="6"/>
      <c r="F39" s="6"/>
      <c r="G39" s="20"/>
      <c r="H39" s="6"/>
      <c r="I39" s="6"/>
      <c r="J39" s="6"/>
      <c r="K39" s="7"/>
      <c r="L39" s="7"/>
      <c r="M39" s="7"/>
      <c r="N39" s="8"/>
      <c r="O39" s="9"/>
      <c r="P39" s="10"/>
      <c r="Q39" s="8"/>
      <c r="R39" s="8"/>
      <c r="S39" s="29"/>
      <c r="T39" s="29"/>
      <c r="U39" s="29"/>
      <c r="V39" s="51"/>
      <c r="W39" s="79"/>
      <c r="X39" s="51"/>
      <c r="Y39" s="80"/>
      <c r="Z39" s="51"/>
      <c r="AA39" s="80"/>
      <c r="AB39" s="51"/>
      <c r="AC39" s="51"/>
      <c r="AD39" s="51"/>
      <c r="AE39" s="80"/>
      <c r="AF39" s="51"/>
      <c r="AG39" s="51"/>
      <c r="AH39" s="51"/>
      <c r="AI39" s="80"/>
      <c r="AJ39" s="51"/>
      <c r="AK39" s="51"/>
      <c r="AL39" s="51"/>
      <c r="AM39" s="51"/>
      <c r="AN39" s="51"/>
      <c r="AO39" s="51"/>
    </row>
    <row r="40" spans="2:41" ht="37.5" customHeight="1" x14ac:dyDescent="0.25">
      <c r="B40" s="27" t="s">
        <v>77</v>
      </c>
      <c r="C40" s="95" t="s">
        <v>366</v>
      </c>
      <c r="D40" s="50" t="s">
        <v>256</v>
      </c>
      <c r="E40" s="6"/>
      <c r="F40" s="6"/>
      <c r="G40" s="20"/>
      <c r="H40" s="6"/>
      <c r="I40" s="6"/>
      <c r="J40" s="6"/>
      <c r="K40" s="7"/>
      <c r="L40" s="7"/>
      <c r="M40" s="7"/>
      <c r="N40" s="8"/>
      <c r="O40" s="9"/>
      <c r="P40" s="10"/>
      <c r="Q40" s="8"/>
      <c r="R40" s="8"/>
      <c r="S40" s="29"/>
      <c r="T40" s="29"/>
      <c r="U40" s="29"/>
      <c r="V40" s="51"/>
      <c r="W40" s="79"/>
      <c r="X40" s="51"/>
      <c r="Y40" s="80"/>
      <c r="Z40" s="51"/>
      <c r="AA40" s="80"/>
      <c r="AB40" s="51"/>
      <c r="AC40" s="51"/>
      <c r="AD40" s="51"/>
      <c r="AE40" s="80"/>
      <c r="AF40" s="51"/>
      <c r="AG40" s="51"/>
      <c r="AH40" s="51"/>
      <c r="AI40" s="80"/>
      <c r="AJ40" s="51"/>
      <c r="AK40" s="51"/>
      <c r="AL40" s="51"/>
      <c r="AM40" s="51"/>
      <c r="AN40" s="51"/>
      <c r="AO40" s="51"/>
    </row>
    <row r="41" spans="2:41" ht="71.25" customHeight="1" x14ac:dyDescent="0.25">
      <c r="B41" s="27" t="s">
        <v>41</v>
      </c>
      <c r="C41" s="95" t="s">
        <v>366</v>
      </c>
      <c r="D41" s="6" t="s">
        <v>260</v>
      </c>
      <c r="E41" s="6" t="s">
        <v>100</v>
      </c>
      <c r="F41" s="6" t="s">
        <v>101</v>
      </c>
      <c r="G41" s="20" t="s">
        <v>326</v>
      </c>
      <c r="H41" s="6" t="s">
        <v>44</v>
      </c>
      <c r="I41" s="6" t="s">
        <v>102</v>
      </c>
      <c r="J41" s="6" t="s">
        <v>46</v>
      </c>
      <c r="K41" s="7" t="s">
        <v>82</v>
      </c>
      <c r="L41" s="7" t="s">
        <v>48</v>
      </c>
      <c r="M41" s="7" t="s">
        <v>69</v>
      </c>
      <c r="N41" s="8">
        <v>2000</v>
      </c>
      <c r="O41" s="9">
        <v>1</v>
      </c>
      <c r="P41" s="10" t="s">
        <v>103</v>
      </c>
      <c r="Q41" s="8">
        <v>2018</v>
      </c>
      <c r="R41" s="8">
        <v>2019</v>
      </c>
      <c r="S41" s="29"/>
      <c r="T41" s="29"/>
      <c r="U41" s="29"/>
      <c r="V41" s="51">
        <v>200</v>
      </c>
      <c r="W41" s="79">
        <f>(V41*100)/2000</f>
        <v>10</v>
      </c>
      <c r="X41" s="51">
        <v>0</v>
      </c>
      <c r="Y41" s="80">
        <f>(X41*1009)/V41</f>
        <v>0</v>
      </c>
      <c r="Z41" s="51">
        <v>600</v>
      </c>
      <c r="AA41" s="80">
        <f>(Z41*100)/2000</f>
        <v>30</v>
      </c>
      <c r="AB41" s="51">
        <v>200</v>
      </c>
      <c r="AC41" s="51">
        <f>(AB41*100)/Z41</f>
        <v>33.333333333333336</v>
      </c>
      <c r="AD41" s="51">
        <v>600</v>
      </c>
      <c r="AE41" s="80">
        <f>(AD41*100)/2000</f>
        <v>30</v>
      </c>
      <c r="AF41" s="51">
        <v>900</v>
      </c>
      <c r="AG41" s="80">
        <f>(AF41*100)/AD41</f>
        <v>150</v>
      </c>
      <c r="AH41" s="51">
        <v>600</v>
      </c>
      <c r="AI41" s="80">
        <v>30</v>
      </c>
      <c r="AJ41" s="51">
        <v>900</v>
      </c>
      <c r="AK41" s="80">
        <v>150</v>
      </c>
      <c r="AL41" s="8">
        <v>2000</v>
      </c>
      <c r="AM41" s="80">
        <v>100</v>
      </c>
      <c r="AN41" s="51">
        <v>2000</v>
      </c>
      <c r="AO41" s="51">
        <v>100</v>
      </c>
    </row>
    <row r="42" spans="2:41" ht="37.5" customHeight="1" x14ac:dyDescent="0.25">
      <c r="B42" s="27" t="s">
        <v>261</v>
      </c>
      <c r="C42" s="95" t="s">
        <v>367</v>
      </c>
      <c r="D42" s="50" t="s">
        <v>197</v>
      </c>
      <c r="E42" s="6"/>
      <c r="F42" s="6"/>
      <c r="G42" s="20"/>
      <c r="H42" s="6"/>
      <c r="I42" s="6"/>
      <c r="J42" s="6"/>
      <c r="K42" s="7"/>
      <c r="L42" s="7"/>
      <c r="M42" s="7"/>
      <c r="N42" s="8"/>
      <c r="O42" s="9"/>
      <c r="P42" s="10"/>
      <c r="Q42" s="8"/>
      <c r="R42" s="8"/>
      <c r="S42" s="29"/>
      <c r="T42" s="29"/>
      <c r="U42" s="29"/>
      <c r="V42" s="51"/>
      <c r="W42" s="79"/>
      <c r="X42" s="51"/>
      <c r="Y42" s="80"/>
      <c r="Z42" s="51"/>
      <c r="AA42" s="80"/>
      <c r="AB42" s="51"/>
      <c r="AC42" s="51"/>
      <c r="AD42" s="51"/>
      <c r="AE42" s="80"/>
      <c r="AF42" s="51"/>
      <c r="AG42" s="51"/>
      <c r="AH42" s="51"/>
      <c r="AI42" s="80"/>
      <c r="AJ42" s="51"/>
      <c r="AK42" s="51"/>
      <c r="AL42" s="51"/>
      <c r="AM42" s="51"/>
      <c r="AN42" s="51"/>
      <c r="AO42" s="51"/>
    </row>
    <row r="43" spans="2:41" ht="65.25" customHeight="1" x14ac:dyDescent="0.25">
      <c r="B43" s="27" t="s">
        <v>41</v>
      </c>
      <c r="C43" s="95" t="s">
        <v>367</v>
      </c>
      <c r="D43" s="30" t="s">
        <v>198</v>
      </c>
      <c r="E43" s="6" t="s">
        <v>105</v>
      </c>
      <c r="F43" s="6" t="s">
        <v>106</v>
      </c>
      <c r="G43" s="20" t="s">
        <v>327</v>
      </c>
      <c r="H43" s="6" t="s">
        <v>44</v>
      </c>
      <c r="I43" s="6" t="s">
        <v>102</v>
      </c>
      <c r="J43" s="6" t="s">
        <v>46</v>
      </c>
      <c r="K43" s="7" t="s">
        <v>82</v>
      </c>
      <c r="L43" s="7" t="s">
        <v>48</v>
      </c>
      <c r="M43" s="7" t="s">
        <v>69</v>
      </c>
      <c r="N43" s="8">
        <v>10000</v>
      </c>
      <c r="O43" s="9">
        <v>1</v>
      </c>
      <c r="P43" s="10" t="s">
        <v>269</v>
      </c>
      <c r="Q43" s="8">
        <v>2018</v>
      </c>
      <c r="R43" s="8">
        <v>2019</v>
      </c>
      <c r="S43" s="29"/>
      <c r="T43" s="29"/>
      <c r="U43" s="29"/>
      <c r="V43" s="51">
        <v>1000</v>
      </c>
      <c r="W43" s="79">
        <f>(V43*100)/10000</f>
        <v>10</v>
      </c>
      <c r="X43" s="51">
        <v>0</v>
      </c>
      <c r="Y43" s="80">
        <f>(X43*100)/V43</f>
        <v>0</v>
      </c>
      <c r="Z43" s="51">
        <v>3000</v>
      </c>
      <c r="AA43" s="80">
        <f>(Z43*100)/10000</f>
        <v>30</v>
      </c>
      <c r="AB43" s="51">
        <v>2000</v>
      </c>
      <c r="AC43" s="80">
        <f>(AB43*100)/Z43</f>
        <v>66.666666666666671</v>
      </c>
      <c r="AD43" s="51">
        <v>3000</v>
      </c>
      <c r="AE43" s="80">
        <f>(AD43*100)/10000</f>
        <v>30</v>
      </c>
      <c r="AF43" s="51">
        <v>4000</v>
      </c>
      <c r="AG43" s="80">
        <f>(AF43*100)/AF43</f>
        <v>100</v>
      </c>
      <c r="AH43" s="51">
        <v>3000</v>
      </c>
      <c r="AI43" s="80">
        <v>30</v>
      </c>
      <c r="AJ43" s="51">
        <v>4000</v>
      </c>
      <c r="AK43" s="80">
        <v>133.33333333333334</v>
      </c>
      <c r="AL43" s="8">
        <v>10000</v>
      </c>
      <c r="AM43" s="80">
        <v>100</v>
      </c>
      <c r="AN43" s="51">
        <v>10000</v>
      </c>
      <c r="AO43" s="80">
        <v>100</v>
      </c>
    </row>
    <row r="44" spans="2:41" ht="48.75" customHeight="1" x14ac:dyDescent="0.25">
      <c r="B44" s="27" t="s">
        <v>261</v>
      </c>
      <c r="C44" s="95" t="s">
        <v>367</v>
      </c>
      <c r="D44" s="50" t="s">
        <v>257</v>
      </c>
      <c r="E44" s="6"/>
      <c r="F44" s="6"/>
      <c r="G44" s="20"/>
      <c r="H44" s="6"/>
      <c r="I44" s="6"/>
      <c r="J44" s="6"/>
      <c r="K44" s="7"/>
      <c r="L44" s="7"/>
      <c r="M44" s="7"/>
      <c r="N44" s="8"/>
      <c r="O44" s="9"/>
      <c r="P44" s="10"/>
      <c r="Q44" s="8"/>
      <c r="R44" s="8"/>
      <c r="S44" s="29"/>
      <c r="T44" s="29"/>
      <c r="U44" s="29"/>
      <c r="V44" s="51"/>
      <c r="W44" s="79"/>
      <c r="X44" s="51"/>
      <c r="Y44" s="80"/>
      <c r="Z44" s="51"/>
      <c r="AA44" s="80"/>
      <c r="AB44" s="51"/>
      <c r="AC44" s="51"/>
      <c r="AD44" s="51"/>
      <c r="AE44" s="80"/>
      <c r="AF44" s="51"/>
      <c r="AG44" s="51"/>
      <c r="AH44" s="51"/>
      <c r="AI44" s="80"/>
      <c r="AJ44" s="51"/>
      <c r="AK44" s="51"/>
      <c r="AL44" s="51"/>
      <c r="AM44" s="51"/>
      <c r="AN44" s="51"/>
      <c r="AO44" s="51"/>
    </row>
    <row r="45" spans="2:41" ht="69.75" customHeight="1" x14ac:dyDescent="0.25">
      <c r="B45" s="27" t="s">
        <v>41</v>
      </c>
      <c r="C45" s="95" t="s">
        <v>367</v>
      </c>
      <c r="D45" s="6" t="s">
        <v>263</v>
      </c>
      <c r="E45" s="6" t="s">
        <v>262</v>
      </c>
      <c r="F45" s="6" t="s">
        <v>101</v>
      </c>
      <c r="G45" s="20" t="s">
        <v>326</v>
      </c>
      <c r="H45" s="6" t="s">
        <v>44</v>
      </c>
      <c r="I45" s="6" t="s">
        <v>102</v>
      </c>
      <c r="J45" s="6" t="s">
        <v>46</v>
      </c>
      <c r="K45" s="7" t="s">
        <v>82</v>
      </c>
      <c r="L45" s="7" t="s">
        <v>48</v>
      </c>
      <c r="M45" s="7" t="s">
        <v>69</v>
      </c>
      <c r="N45" s="8">
        <v>1000</v>
      </c>
      <c r="O45" s="9">
        <v>1</v>
      </c>
      <c r="P45" s="10" t="s">
        <v>203</v>
      </c>
      <c r="Q45" s="8">
        <v>2018</v>
      </c>
      <c r="R45" s="8">
        <v>2019</v>
      </c>
      <c r="S45" s="29"/>
      <c r="T45" s="29"/>
      <c r="U45" s="29"/>
      <c r="V45" s="51">
        <v>100</v>
      </c>
      <c r="W45" s="79">
        <f>(V45*100)/1000</f>
        <v>10</v>
      </c>
      <c r="X45" s="51">
        <v>0</v>
      </c>
      <c r="Y45" s="80">
        <f>(X45*100)/V45</f>
        <v>0</v>
      </c>
      <c r="Z45" s="51">
        <v>300</v>
      </c>
      <c r="AA45" s="80">
        <f>(Z45*100)/1000</f>
        <v>30</v>
      </c>
      <c r="AB45" s="51">
        <v>100</v>
      </c>
      <c r="AC45" s="51">
        <f>(AB45*100)/Z45</f>
        <v>33.333333333333336</v>
      </c>
      <c r="AD45" s="51">
        <v>300</v>
      </c>
      <c r="AE45" s="80">
        <f>(AD45*100)/1000</f>
        <v>30</v>
      </c>
      <c r="AF45" s="51">
        <v>450</v>
      </c>
      <c r="AG45" s="80">
        <f>(AF45*100)/AD45</f>
        <v>150</v>
      </c>
      <c r="AH45" s="51">
        <v>300</v>
      </c>
      <c r="AI45" s="80">
        <v>30</v>
      </c>
      <c r="AJ45" s="51">
        <v>450</v>
      </c>
      <c r="AK45" s="80">
        <v>150</v>
      </c>
      <c r="AL45" s="8">
        <v>1000</v>
      </c>
      <c r="AM45" s="80">
        <v>100</v>
      </c>
      <c r="AN45" s="51">
        <v>1000</v>
      </c>
      <c r="AO45" s="80">
        <v>100</v>
      </c>
    </row>
    <row r="46" spans="2:41" ht="51" customHeight="1" x14ac:dyDescent="0.25">
      <c r="B46" s="27" t="s">
        <v>261</v>
      </c>
      <c r="C46" s="95" t="s">
        <v>367</v>
      </c>
      <c r="D46" s="50" t="s">
        <v>258</v>
      </c>
      <c r="E46" s="6"/>
      <c r="F46" s="6"/>
      <c r="G46" s="20"/>
      <c r="H46" s="6"/>
      <c r="I46" s="6"/>
      <c r="J46" s="6"/>
      <c r="K46" s="7"/>
      <c r="L46" s="7"/>
      <c r="M46" s="7"/>
      <c r="N46" s="8"/>
      <c r="O46" s="9"/>
      <c r="P46" s="10"/>
      <c r="Q46" s="8"/>
      <c r="R46" s="8"/>
      <c r="S46" s="29"/>
      <c r="T46" s="29"/>
      <c r="U46" s="29"/>
      <c r="V46" s="51"/>
      <c r="W46" s="79"/>
      <c r="X46" s="51"/>
      <c r="Y46" s="80"/>
      <c r="Z46" s="51"/>
      <c r="AA46" s="80"/>
      <c r="AB46" s="51"/>
      <c r="AC46" s="51"/>
      <c r="AD46" s="51"/>
      <c r="AE46" s="80"/>
      <c r="AF46" s="51"/>
      <c r="AG46" s="51"/>
      <c r="AH46" s="51"/>
      <c r="AI46" s="80"/>
      <c r="AJ46" s="51"/>
      <c r="AK46" s="51"/>
      <c r="AL46" s="51"/>
      <c r="AM46" s="51"/>
      <c r="AN46" s="51"/>
      <c r="AO46" s="51"/>
    </row>
    <row r="47" spans="2:41" ht="68.25" customHeight="1" x14ac:dyDescent="0.25">
      <c r="B47" s="27" t="s">
        <v>41</v>
      </c>
      <c r="C47" s="95" t="s">
        <v>367</v>
      </c>
      <c r="D47" s="6" t="s">
        <v>266</v>
      </c>
      <c r="E47" s="6" t="s">
        <v>264</v>
      </c>
      <c r="F47" s="6" t="s">
        <v>265</v>
      </c>
      <c r="G47" s="20" t="s">
        <v>326</v>
      </c>
      <c r="H47" s="6" t="s">
        <v>44</v>
      </c>
      <c r="I47" s="6" t="s">
        <v>102</v>
      </c>
      <c r="J47" s="6" t="s">
        <v>46</v>
      </c>
      <c r="K47" s="7" t="s">
        <v>82</v>
      </c>
      <c r="L47" s="7" t="s">
        <v>48</v>
      </c>
      <c r="M47" s="7" t="s">
        <v>69</v>
      </c>
      <c r="N47" s="45">
        <v>500</v>
      </c>
      <c r="O47" s="9">
        <v>1</v>
      </c>
      <c r="P47" s="10" t="s">
        <v>267</v>
      </c>
      <c r="Q47" s="8">
        <v>2017</v>
      </c>
      <c r="R47" s="8">
        <v>2018</v>
      </c>
      <c r="S47" s="29"/>
      <c r="T47" s="29"/>
      <c r="U47" s="29"/>
      <c r="V47" s="51">
        <v>50</v>
      </c>
      <c r="W47" s="79">
        <f>(V47*100)/500</f>
        <v>10</v>
      </c>
      <c r="X47" s="51">
        <v>0</v>
      </c>
      <c r="Y47" s="80">
        <f>(X47*100)/V47</f>
        <v>0</v>
      </c>
      <c r="Z47" s="51">
        <v>150</v>
      </c>
      <c r="AA47" s="80">
        <f>(Z47*100)/500</f>
        <v>30</v>
      </c>
      <c r="AB47" s="51">
        <v>50</v>
      </c>
      <c r="AC47" s="80">
        <f>(AB47*100)/Z47</f>
        <v>33.333333333333336</v>
      </c>
      <c r="AD47" s="51">
        <v>150</v>
      </c>
      <c r="AE47" s="80">
        <f>(AD47*100)/500</f>
        <v>30</v>
      </c>
      <c r="AF47" s="51">
        <v>175</v>
      </c>
      <c r="AG47" s="80">
        <f>(AF47*100)/AD47</f>
        <v>116.66666666666667</v>
      </c>
      <c r="AH47" s="51">
        <v>150</v>
      </c>
      <c r="AI47" s="80">
        <v>30</v>
      </c>
      <c r="AJ47" s="51">
        <v>175</v>
      </c>
      <c r="AK47" s="80">
        <v>116.66666666666667</v>
      </c>
      <c r="AL47" s="45">
        <v>500</v>
      </c>
      <c r="AM47" s="80">
        <v>100</v>
      </c>
      <c r="AN47" s="51">
        <v>500</v>
      </c>
      <c r="AO47" s="80">
        <v>100</v>
      </c>
    </row>
    <row r="48" spans="2:41" ht="62.25" customHeight="1" x14ac:dyDescent="0.25">
      <c r="B48" s="27" t="s">
        <v>261</v>
      </c>
      <c r="C48" s="95" t="s">
        <v>367</v>
      </c>
      <c r="D48" s="50" t="s">
        <v>259</v>
      </c>
      <c r="E48" s="6"/>
      <c r="F48" s="6"/>
      <c r="G48" s="36"/>
      <c r="H48" s="6"/>
      <c r="I48" s="6"/>
      <c r="J48" s="6"/>
      <c r="K48" s="7"/>
      <c r="L48" s="7"/>
      <c r="M48" s="7"/>
      <c r="N48" s="8"/>
      <c r="O48" s="9"/>
      <c r="P48" s="10"/>
      <c r="Q48" s="8"/>
      <c r="R48" s="8"/>
      <c r="S48" s="29"/>
      <c r="T48" s="29"/>
      <c r="U48" s="29"/>
      <c r="V48" s="51"/>
      <c r="W48" s="79"/>
      <c r="X48" s="51"/>
      <c r="Y48" s="80"/>
      <c r="Z48" s="51"/>
      <c r="AA48" s="80"/>
      <c r="AB48" s="51"/>
      <c r="AC48" s="51"/>
      <c r="AD48" s="51"/>
      <c r="AE48" s="80"/>
      <c r="AF48" s="51"/>
      <c r="AG48" s="80"/>
      <c r="AH48" s="51"/>
      <c r="AI48" s="80"/>
      <c r="AJ48" s="51"/>
      <c r="AK48" s="80"/>
      <c r="AL48" s="51"/>
      <c r="AM48" s="80"/>
      <c r="AN48" s="51"/>
      <c r="AO48" s="80"/>
    </row>
    <row r="49" spans="2:41" ht="62.25" customHeight="1" x14ac:dyDescent="0.25">
      <c r="B49" s="27" t="s">
        <v>41</v>
      </c>
      <c r="C49" s="95" t="s">
        <v>367</v>
      </c>
      <c r="D49" s="6" t="s">
        <v>328</v>
      </c>
      <c r="E49" s="6" t="s">
        <v>100</v>
      </c>
      <c r="F49" s="6" t="s">
        <v>101</v>
      </c>
      <c r="G49" s="20" t="s">
        <v>326</v>
      </c>
      <c r="H49" s="6" t="s">
        <v>44</v>
      </c>
      <c r="I49" s="6" t="s">
        <v>102</v>
      </c>
      <c r="J49" s="6" t="s">
        <v>46</v>
      </c>
      <c r="K49" s="7" t="s">
        <v>82</v>
      </c>
      <c r="L49" s="7" t="s">
        <v>48</v>
      </c>
      <c r="M49" s="7" t="s">
        <v>69</v>
      </c>
      <c r="N49" s="8">
        <v>15000</v>
      </c>
      <c r="O49" s="9">
        <v>1</v>
      </c>
      <c r="P49" s="10" t="s">
        <v>268</v>
      </c>
      <c r="Q49" s="8">
        <v>2018</v>
      </c>
      <c r="R49" s="8">
        <v>2019</v>
      </c>
      <c r="S49" s="29"/>
      <c r="T49" s="29"/>
      <c r="U49" s="29"/>
      <c r="V49" s="51">
        <v>1500</v>
      </c>
      <c r="W49" s="79">
        <f>(V49*100)/15000</f>
        <v>10</v>
      </c>
      <c r="X49" s="51">
        <v>0</v>
      </c>
      <c r="Y49" s="80">
        <f>(X49*100)/V49</f>
        <v>0</v>
      </c>
      <c r="Z49" s="51">
        <v>4500</v>
      </c>
      <c r="AA49" s="80">
        <f>(Z49*100)/15000</f>
        <v>30</v>
      </c>
      <c r="AB49" s="51">
        <v>1500</v>
      </c>
      <c r="AC49" s="51">
        <f>(AB49*100)/Z49</f>
        <v>33.333333333333336</v>
      </c>
      <c r="AD49" s="51">
        <v>4500</v>
      </c>
      <c r="AE49" s="80">
        <f>(AD49*100)/15000</f>
        <v>30</v>
      </c>
      <c r="AF49" s="51">
        <v>6750</v>
      </c>
      <c r="AG49" s="80">
        <f>(AF49*100)/AD49</f>
        <v>150</v>
      </c>
      <c r="AH49" s="51">
        <v>4500</v>
      </c>
      <c r="AI49" s="80">
        <v>30</v>
      </c>
      <c r="AJ49" s="51">
        <v>6750</v>
      </c>
      <c r="AK49" s="80">
        <v>150</v>
      </c>
      <c r="AL49" s="8">
        <v>15000</v>
      </c>
      <c r="AM49" s="80">
        <v>100</v>
      </c>
      <c r="AN49" s="51">
        <v>15000</v>
      </c>
      <c r="AO49" s="80">
        <v>100</v>
      </c>
    </row>
    <row r="50" spans="2:41" ht="65.25" customHeight="1" x14ac:dyDescent="0.25">
      <c r="B50" s="27" t="s">
        <v>41</v>
      </c>
      <c r="C50" s="95" t="s">
        <v>367</v>
      </c>
      <c r="D50" s="6" t="s">
        <v>329</v>
      </c>
      <c r="E50" s="6" t="s">
        <v>341</v>
      </c>
      <c r="F50" s="6" t="s">
        <v>250</v>
      </c>
      <c r="G50" s="20" t="s">
        <v>330</v>
      </c>
      <c r="H50" s="6" t="s">
        <v>44</v>
      </c>
      <c r="I50" s="6" t="s">
        <v>251</v>
      </c>
      <c r="J50" s="6" t="s">
        <v>46</v>
      </c>
      <c r="K50" s="7" t="s">
        <v>82</v>
      </c>
      <c r="L50" s="7" t="s">
        <v>230</v>
      </c>
      <c r="M50" s="7" t="s">
        <v>69</v>
      </c>
      <c r="N50" s="8">
        <v>1</v>
      </c>
      <c r="O50" s="9">
        <v>1</v>
      </c>
      <c r="P50" s="10" t="s">
        <v>231</v>
      </c>
      <c r="Q50" s="8">
        <v>2018</v>
      </c>
      <c r="R50" s="8">
        <v>2019</v>
      </c>
      <c r="S50" s="29"/>
      <c r="T50" s="29"/>
      <c r="U50" s="29"/>
      <c r="V50" s="51">
        <v>0</v>
      </c>
      <c r="W50" s="79">
        <f>(V50*100)/1</f>
        <v>0</v>
      </c>
      <c r="X50" s="51">
        <v>0</v>
      </c>
      <c r="Y50" s="80" t="e">
        <f>(X50*100)/V50</f>
        <v>#DIV/0!</v>
      </c>
      <c r="Z50" s="51">
        <v>0</v>
      </c>
      <c r="AA50" s="80">
        <f>(Z50*100)/1</f>
        <v>0</v>
      </c>
      <c r="AB50" s="51">
        <v>0</v>
      </c>
      <c r="AC50" s="51" t="e">
        <f>(AB50*100)/Z50</f>
        <v>#DIV/0!</v>
      </c>
      <c r="AD50" s="51">
        <v>1</v>
      </c>
      <c r="AE50" s="80">
        <f>(AD50*100)/1</f>
        <v>100</v>
      </c>
      <c r="AF50" s="51">
        <v>1</v>
      </c>
      <c r="AG50" s="80">
        <f>(AF50*100)/AD50</f>
        <v>100</v>
      </c>
      <c r="AH50" s="51">
        <v>0</v>
      </c>
      <c r="AI50" s="80">
        <v>0</v>
      </c>
      <c r="AJ50" s="51">
        <v>0</v>
      </c>
      <c r="AK50" s="80" t="e">
        <v>#DIV/0!</v>
      </c>
      <c r="AL50" s="8">
        <v>1</v>
      </c>
      <c r="AM50" s="80">
        <v>100</v>
      </c>
      <c r="AN50" s="51">
        <v>1</v>
      </c>
      <c r="AO50" s="80">
        <v>100</v>
      </c>
    </row>
    <row r="51" spans="2:41" ht="63" customHeight="1" x14ac:dyDescent="0.25">
      <c r="B51" s="51"/>
      <c r="C51" s="96"/>
      <c r="D51" s="3" t="s">
        <v>109</v>
      </c>
      <c r="E51" s="51"/>
      <c r="F51" s="51"/>
      <c r="G51" s="51"/>
      <c r="H51" s="6"/>
      <c r="I51" s="51"/>
      <c r="J51" s="6"/>
      <c r="K51" s="51"/>
      <c r="L51" s="51"/>
      <c r="M51" s="51"/>
      <c r="N51" s="76"/>
      <c r="O51" s="77"/>
      <c r="P51" s="78"/>
      <c r="Q51" s="51"/>
      <c r="R51" s="76"/>
      <c r="V51" s="51"/>
      <c r="W51" s="79"/>
      <c r="X51" s="51"/>
      <c r="Y51" s="80"/>
      <c r="Z51" s="51"/>
      <c r="AA51" s="80"/>
      <c r="AB51" s="51"/>
      <c r="AC51" s="80"/>
      <c r="AD51" s="51"/>
      <c r="AE51" s="80"/>
      <c r="AF51" s="51"/>
      <c r="AG51" s="51"/>
      <c r="AH51" s="51"/>
      <c r="AI51" s="80"/>
      <c r="AJ51" s="51"/>
      <c r="AK51" s="51"/>
      <c r="AL51" s="51"/>
      <c r="AM51" s="51"/>
      <c r="AN51" s="51"/>
      <c r="AO51" s="51"/>
    </row>
    <row r="52" spans="2:41" ht="36" customHeight="1" x14ac:dyDescent="0.25">
      <c r="B52" s="82" t="s">
        <v>111</v>
      </c>
      <c r="C52" s="96"/>
      <c r="D52" s="20" t="s">
        <v>110</v>
      </c>
      <c r="E52" s="51"/>
      <c r="F52" s="51"/>
      <c r="G52" s="51"/>
      <c r="H52" s="6"/>
      <c r="I52" s="51"/>
      <c r="J52" s="6"/>
      <c r="K52" s="51"/>
      <c r="L52" s="51"/>
      <c r="M52" s="51"/>
      <c r="N52" s="76"/>
      <c r="O52" s="77"/>
      <c r="P52" s="78"/>
      <c r="Q52" s="51"/>
      <c r="R52" s="76"/>
      <c r="V52" s="51"/>
      <c r="W52" s="79"/>
      <c r="X52" s="51"/>
      <c r="Y52" s="80"/>
      <c r="Z52" s="51"/>
      <c r="AA52" s="80"/>
      <c r="AB52" s="51"/>
      <c r="AC52" s="80"/>
      <c r="AD52" s="51"/>
      <c r="AE52" s="80"/>
      <c r="AF52" s="51"/>
      <c r="AG52" s="51"/>
      <c r="AH52" s="51"/>
      <c r="AI52" s="80"/>
      <c r="AJ52" s="51"/>
      <c r="AK52" s="51"/>
      <c r="AL52" s="51"/>
      <c r="AM52" s="51"/>
      <c r="AN52" s="51"/>
      <c r="AO52" s="51"/>
    </row>
    <row r="53" spans="2:41" ht="64.5" customHeight="1" x14ac:dyDescent="0.25">
      <c r="B53" s="82" t="s">
        <v>41</v>
      </c>
      <c r="C53" s="97" t="s">
        <v>368</v>
      </c>
      <c r="D53" s="50" t="s">
        <v>112</v>
      </c>
      <c r="E53" s="51"/>
      <c r="F53" s="51"/>
      <c r="G53" s="51"/>
      <c r="H53" s="6"/>
      <c r="I53" s="51"/>
      <c r="J53" s="6"/>
      <c r="K53" s="51"/>
      <c r="L53" s="51"/>
      <c r="M53" s="51"/>
      <c r="N53" s="76"/>
      <c r="O53" s="77"/>
      <c r="P53" s="78"/>
      <c r="Q53" s="51"/>
      <c r="R53" s="76"/>
      <c r="V53" s="51"/>
      <c r="W53" s="79"/>
      <c r="X53" s="51"/>
      <c r="Y53" s="80"/>
      <c r="Z53" s="51"/>
      <c r="AA53" s="80"/>
      <c r="AB53" s="51"/>
      <c r="AC53" s="80"/>
      <c r="AD53" s="51"/>
      <c r="AE53" s="80"/>
      <c r="AF53" s="51"/>
      <c r="AG53" s="51"/>
      <c r="AH53" s="51"/>
      <c r="AI53" s="80"/>
      <c r="AJ53" s="51"/>
      <c r="AK53" s="51"/>
      <c r="AL53" s="51"/>
      <c r="AM53" s="51"/>
      <c r="AN53" s="51"/>
      <c r="AO53" s="51"/>
    </row>
    <row r="54" spans="2:41" ht="62.25" customHeight="1" x14ac:dyDescent="0.25">
      <c r="B54" s="82" t="s">
        <v>41</v>
      </c>
      <c r="C54" s="97" t="s">
        <v>368</v>
      </c>
      <c r="D54" s="20" t="s">
        <v>113</v>
      </c>
      <c r="E54" s="37" t="s">
        <v>114</v>
      </c>
      <c r="F54" s="37" t="s">
        <v>115</v>
      </c>
      <c r="G54" s="37" t="s">
        <v>331</v>
      </c>
      <c r="H54" s="6" t="s">
        <v>44</v>
      </c>
      <c r="I54" s="37" t="s">
        <v>116</v>
      </c>
      <c r="J54" s="6" t="s">
        <v>46</v>
      </c>
      <c r="K54" s="51" t="s">
        <v>82</v>
      </c>
      <c r="L54" s="7" t="s">
        <v>48</v>
      </c>
      <c r="M54" s="51" t="s">
        <v>53</v>
      </c>
      <c r="N54" s="76">
        <v>3000</v>
      </c>
      <c r="O54" s="77">
        <v>1</v>
      </c>
      <c r="P54" s="78" t="s">
        <v>215</v>
      </c>
      <c r="Q54" s="51">
        <v>2018</v>
      </c>
      <c r="R54" s="76">
        <v>2019</v>
      </c>
      <c r="V54" s="51">
        <v>750</v>
      </c>
      <c r="W54" s="79">
        <f>(V54*100)/3000</f>
        <v>25</v>
      </c>
      <c r="X54" s="51">
        <v>668</v>
      </c>
      <c r="Y54" s="80">
        <f>(X54*100)/V54</f>
        <v>89.066666666666663</v>
      </c>
      <c r="Z54" s="51">
        <v>750</v>
      </c>
      <c r="AA54" s="80">
        <f>(Z54*100)/3000</f>
        <v>25</v>
      </c>
      <c r="AB54" s="51">
        <v>764</v>
      </c>
      <c r="AC54" s="80">
        <f>(AB54*100)/Z54</f>
        <v>101.86666666666666</v>
      </c>
      <c r="AD54" s="51">
        <v>750</v>
      </c>
      <c r="AE54" s="80">
        <f>(AD54*100)/3000</f>
        <v>25</v>
      </c>
      <c r="AF54" s="51">
        <v>700</v>
      </c>
      <c r="AG54" s="80">
        <f>(AF54*100)/AD54</f>
        <v>93.333333333333329</v>
      </c>
      <c r="AH54" s="51">
        <v>750</v>
      </c>
      <c r="AI54" s="80">
        <v>25</v>
      </c>
      <c r="AJ54" s="51">
        <v>700</v>
      </c>
      <c r="AK54" s="80">
        <v>93.333333333333329</v>
      </c>
      <c r="AL54" s="76">
        <v>3000</v>
      </c>
      <c r="AM54" s="80">
        <v>100</v>
      </c>
      <c r="AN54" s="51">
        <v>3000</v>
      </c>
      <c r="AO54" s="80">
        <v>100</v>
      </c>
    </row>
    <row r="55" spans="2:41" ht="45" x14ac:dyDescent="0.25">
      <c r="B55" s="82" t="s">
        <v>41</v>
      </c>
      <c r="C55" s="97" t="s">
        <v>368</v>
      </c>
      <c r="D55" s="51" t="s">
        <v>117</v>
      </c>
      <c r="E55" s="37" t="s">
        <v>118</v>
      </c>
      <c r="F55" s="37" t="s">
        <v>119</v>
      </c>
      <c r="G55" s="37" t="s">
        <v>332</v>
      </c>
      <c r="H55" s="6" t="s">
        <v>44</v>
      </c>
      <c r="I55" s="37" t="s">
        <v>116</v>
      </c>
      <c r="J55" s="6" t="s">
        <v>46</v>
      </c>
      <c r="K55" s="51" t="s">
        <v>82</v>
      </c>
      <c r="L55" s="7" t="s">
        <v>48</v>
      </c>
      <c r="M55" s="51" t="s">
        <v>69</v>
      </c>
      <c r="N55" s="76">
        <v>6000</v>
      </c>
      <c r="O55" s="77">
        <v>1</v>
      </c>
      <c r="P55" s="78" t="s">
        <v>216</v>
      </c>
      <c r="Q55" s="51">
        <v>2018</v>
      </c>
      <c r="R55" s="76">
        <v>2019</v>
      </c>
      <c r="V55" s="51">
        <v>1500</v>
      </c>
      <c r="W55" s="79">
        <f>(V55*100)/6000</f>
        <v>25</v>
      </c>
      <c r="X55" s="51">
        <v>1680</v>
      </c>
      <c r="Y55" s="80">
        <f t="shared" ref="Y55:Y57" si="8">(X55*100)/V55</f>
        <v>112</v>
      </c>
      <c r="Z55" s="51">
        <v>1500</v>
      </c>
      <c r="AA55" s="80">
        <f>(Z55*100)/6000</f>
        <v>25</v>
      </c>
      <c r="AB55" s="51">
        <v>2007</v>
      </c>
      <c r="AC55" s="80">
        <f t="shared" ref="AC55:AC57" si="9">(AB55*100)/Z55</f>
        <v>133.80000000000001</v>
      </c>
      <c r="AD55" s="51">
        <v>1500</v>
      </c>
      <c r="AE55" s="80">
        <f>(AD55*100)/6000</f>
        <v>25</v>
      </c>
      <c r="AF55" s="51">
        <v>1400</v>
      </c>
      <c r="AG55" s="80">
        <f t="shared" ref="AG55:AG57" si="10">(AF55*100)/AD55</f>
        <v>93.333333333333329</v>
      </c>
      <c r="AH55" s="51">
        <v>1500</v>
      </c>
      <c r="AI55" s="80">
        <v>25</v>
      </c>
      <c r="AJ55" s="51">
        <v>1450</v>
      </c>
      <c r="AK55" s="80">
        <v>96.666666666666671</v>
      </c>
      <c r="AL55" s="76">
        <v>6000</v>
      </c>
      <c r="AM55" s="80">
        <v>100</v>
      </c>
      <c r="AN55" s="51">
        <v>6000</v>
      </c>
      <c r="AO55" s="80">
        <v>100</v>
      </c>
    </row>
    <row r="56" spans="2:41" ht="45" x14ac:dyDescent="0.25">
      <c r="B56" s="82" t="s">
        <v>41</v>
      </c>
      <c r="C56" s="97" t="s">
        <v>368</v>
      </c>
      <c r="D56" s="37" t="s">
        <v>120</v>
      </c>
      <c r="E56" s="37" t="s">
        <v>121</v>
      </c>
      <c r="F56" s="37" t="s">
        <v>122</v>
      </c>
      <c r="G56" s="37" t="s">
        <v>333</v>
      </c>
      <c r="H56" s="6" t="s">
        <v>44</v>
      </c>
      <c r="I56" s="37" t="s">
        <v>116</v>
      </c>
      <c r="J56" s="6" t="s">
        <v>46</v>
      </c>
      <c r="K56" s="51" t="s">
        <v>82</v>
      </c>
      <c r="L56" s="7" t="s">
        <v>48</v>
      </c>
      <c r="M56" s="51" t="s">
        <v>69</v>
      </c>
      <c r="N56" s="76">
        <v>150</v>
      </c>
      <c r="O56" s="77">
        <v>1</v>
      </c>
      <c r="P56" s="78" t="s">
        <v>217</v>
      </c>
      <c r="Q56" s="51">
        <v>2018</v>
      </c>
      <c r="R56" s="76">
        <v>2019</v>
      </c>
      <c r="V56" s="51">
        <v>37</v>
      </c>
      <c r="W56" s="79">
        <f>(V56*100)/150</f>
        <v>24.666666666666668</v>
      </c>
      <c r="X56" s="51">
        <v>48</v>
      </c>
      <c r="Y56" s="80">
        <f t="shared" si="8"/>
        <v>129.72972972972974</v>
      </c>
      <c r="Z56" s="51">
        <v>37</v>
      </c>
      <c r="AA56" s="80">
        <f>(Z56*100)/150</f>
        <v>24.666666666666668</v>
      </c>
      <c r="AB56" s="51">
        <v>54</v>
      </c>
      <c r="AC56" s="80">
        <f t="shared" si="9"/>
        <v>145.94594594594594</v>
      </c>
      <c r="AD56" s="51">
        <v>38</v>
      </c>
      <c r="AE56" s="80">
        <f>(AD56*100)/150</f>
        <v>25.333333333333332</v>
      </c>
      <c r="AF56" s="51">
        <v>30</v>
      </c>
      <c r="AG56" s="80">
        <f t="shared" si="10"/>
        <v>78.94736842105263</v>
      </c>
      <c r="AH56" s="51">
        <v>37</v>
      </c>
      <c r="AI56" s="80">
        <v>24.666666666666668</v>
      </c>
      <c r="AJ56" s="51">
        <v>30</v>
      </c>
      <c r="AK56" s="80">
        <v>81.081081081081081</v>
      </c>
      <c r="AL56" s="76">
        <v>150</v>
      </c>
      <c r="AM56" s="80">
        <v>99.333333333333343</v>
      </c>
      <c r="AN56" s="51">
        <v>150</v>
      </c>
      <c r="AO56" s="80">
        <v>100</v>
      </c>
    </row>
    <row r="57" spans="2:41" ht="64.5" customHeight="1" x14ac:dyDescent="0.25">
      <c r="B57" s="82" t="s">
        <v>111</v>
      </c>
      <c r="C57" s="97" t="s">
        <v>368</v>
      </c>
      <c r="D57" s="37" t="s">
        <v>123</v>
      </c>
      <c r="E57" s="37" t="s">
        <v>124</v>
      </c>
      <c r="F57" s="37" t="s">
        <v>125</v>
      </c>
      <c r="G57" s="37" t="s">
        <v>334</v>
      </c>
      <c r="H57" s="6" t="s">
        <v>44</v>
      </c>
      <c r="I57" s="37" t="s">
        <v>116</v>
      </c>
      <c r="J57" s="6" t="s">
        <v>46</v>
      </c>
      <c r="K57" s="51" t="s">
        <v>82</v>
      </c>
      <c r="L57" s="7" t="s">
        <v>48</v>
      </c>
      <c r="M57" s="51" t="s">
        <v>49</v>
      </c>
      <c r="N57" s="76">
        <v>3000</v>
      </c>
      <c r="O57" s="77">
        <v>1</v>
      </c>
      <c r="P57" s="78" t="s">
        <v>215</v>
      </c>
      <c r="Q57" s="51">
        <v>2018</v>
      </c>
      <c r="R57" s="76">
        <v>2019</v>
      </c>
      <c r="V57" s="51">
        <v>750</v>
      </c>
      <c r="W57" s="79">
        <f>(V57*100)/3000</f>
        <v>25</v>
      </c>
      <c r="X57" s="51">
        <v>668</v>
      </c>
      <c r="Y57" s="80">
        <f t="shared" si="8"/>
        <v>89.066666666666663</v>
      </c>
      <c r="Z57" s="51">
        <v>750</v>
      </c>
      <c r="AA57" s="80">
        <f t="shared" ref="AA57" si="11">(Z57*100)/3000</f>
        <v>25</v>
      </c>
      <c r="AB57" s="51">
        <v>764</v>
      </c>
      <c r="AC57" s="80">
        <f t="shared" si="9"/>
        <v>101.86666666666666</v>
      </c>
      <c r="AD57" s="51">
        <v>750</v>
      </c>
      <c r="AE57" s="80">
        <f>(AD57*100)/3000</f>
        <v>25</v>
      </c>
      <c r="AF57" s="51">
        <v>750</v>
      </c>
      <c r="AG57" s="80">
        <f t="shared" si="10"/>
        <v>100</v>
      </c>
      <c r="AH57" s="51">
        <v>750</v>
      </c>
      <c r="AI57" s="80">
        <v>25</v>
      </c>
      <c r="AJ57" s="51">
        <v>700</v>
      </c>
      <c r="AK57" s="80">
        <v>93.333333333333329</v>
      </c>
      <c r="AL57" s="76">
        <v>3000</v>
      </c>
      <c r="AM57" s="80">
        <v>100</v>
      </c>
      <c r="AN57" s="51">
        <v>3000</v>
      </c>
      <c r="AO57" s="80">
        <v>100</v>
      </c>
    </row>
    <row r="58" spans="2:41" ht="20.25" customHeight="1" x14ac:dyDescent="0.25">
      <c r="B58" s="82" t="s">
        <v>41</v>
      </c>
      <c r="C58" s="97" t="s">
        <v>368</v>
      </c>
      <c r="D58" s="50" t="s">
        <v>126</v>
      </c>
      <c r="E58" s="51"/>
      <c r="F58" s="51"/>
      <c r="G58" s="51"/>
      <c r="H58" s="6"/>
      <c r="I58" s="51"/>
      <c r="J58" s="6"/>
      <c r="K58" s="51"/>
      <c r="L58" s="51"/>
      <c r="M58" s="51"/>
      <c r="N58" s="76"/>
      <c r="O58" s="77"/>
      <c r="P58" s="78"/>
      <c r="Q58" s="51"/>
      <c r="R58" s="76"/>
      <c r="V58" s="51"/>
      <c r="W58" s="79"/>
      <c r="X58" s="51"/>
      <c r="Y58" s="80"/>
      <c r="Z58" s="51"/>
      <c r="AA58" s="80"/>
      <c r="AB58" s="51"/>
      <c r="AC58" s="80"/>
      <c r="AD58" s="51"/>
      <c r="AE58" s="80"/>
      <c r="AF58" s="51"/>
      <c r="AG58" s="51"/>
      <c r="AH58" s="51"/>
      <c r="AI58" s="80"/>
      <c r="AJ58" s="51"/>
      <c r="AK58" s="51"/>
      <c r="AL58" s="51"/>
      <c r="AM58" s="51"/>
      <c r="AN58" s="51"/>
      <c r="AO58" s="51"/>
    </row>
    <row r="59" spans="2:41" ht="84.75" customHeight="1" x14ac:dyDescent="0.25">
      <c r="B59" s="82" t="s">
        <v>41</v>
      </c>
      <c r="C59" s="97" t="s">
        <v>368</v>
      </c>
      <c r="D59" s="20" t="s">
        <v>240</v>
      </c>
      <c r="E59" s="37" t="s">
        <v>338</v>
      </c>
      <c r="F59" s="37" t="s">
        <v>91</v>
      </c>
      <c r="G59" s="37" t="s">
        <v>335</v>
      </c>
      <c r="H59" s="6" t="s">
        <v>44</v>
      </c>
      <c r="I59" s="37" t="s">
        <v>127</v>
      </c>
      <c r="J59" s="6" t="s">
        <v>46</v>
      </c>
      <c r="K59" s="51" t="s">
        <v>82</v>
      </c>
      <c r="L59" s="7" t="s">
        <v>48</v>
      </c>
      <c r="M59" s="51" t="s">
        <v>69</v>
      </c>
      <c r="N59" s="76">
        <v>3</v>
      </c>
      <c r="O59" s="77">
        <v>1</v>
      </c>
      <c r="P59" s="78" t="s">
        <v>95</v>
      </c>
      <c r="Q59" s="51">
        <v>2018</v>
      </c>
      <c r="R59" s="76">
        <v>2019</v>
      </c>
      <c r="V59" s="51">
        <v>1</v>
      </c>
      <c r="W59" s="79">
        <f>(V59*100)/3</f>
        <v>33.333333333333336</v>
      </c>
      <c r="X59" s="51">
        <v>2</v>
      </c>
      <c r="Y59" s="80">
        <f>(X59*100)/V59</f>
        <v>200</v>
      </c>
      <c r="Z59" s="51">
        <v>1</v>
      </c>
      <c r="AA59" s="80">
        <f>(Z59*100)/3</f>
        <v>33.333333333333336</v>
      </c>
      <c r="AB59" s="51">
        <v>0</v>
      </c>
      <c r="AC59" s="80">
        <f>(AB59*100)/Z59</f>
        <v>0</v>
      </c>
      <c r="AD59" s="51">
        <v>1</v>
      </c>
      <c r="AE59" s="80">
        <f>(AD59*100)/3</f>
        <v>33.333333333333336</v>
      </c>
      <c r="AF59" s="51">
        <v>0</v>
      </c>
      <c r="AG59" s="80">
        <f>(AF59*100)/AD59</f>
        <v>0</v>
      </c>
      <c r="AH59" s="51">
        <v>0</v>
      </c>
      <c r="AI59" s="80">
        <v>0</v>
      </c>
      <c r="AJ59" s="51">
        <v>1</v>
      </c>
      <c r="AK59" s="80" t="e">
        <v>#DIV/0!</v>
      </c>
      <c r="AL59" s="76">
        <v>3</v>
      </c>
      <c r="AM59" s="80">
        <v>100</v>
      </c>
      <c r="AN59" s="51">
        <v>3</v>
      </c>
      <c r="AO59" s="80">
        <v>100</v>
      </c>
    </row>
    <row r="60" spans="2:41" ht="71.25" customHeight="1" x14ac:dyDescent="0.25">
      <c r="B60" s="82" t="s">
        <v>41</v>
      </c>
      <c r="C60" s="97" t="s">
        <v>368</v>
      </c>
      <c r="D60" s="41" t="s">
        <v>336</v>
      </c>
      <c r="E60" s="37" t="s">
        <v>337</v>
      </c>
      <c r="F60" s="37" t="s">
        <v>128</v>
      </c>
      <c r="G60" s="37" t="s">
        <v>339</v>
      </c>
      <c r="H60" s="6" t="s">
        <v>44</v>
      </c>
      <c r="I60" s="37" t="s">
        <v>129</v>
      </c>
      <c r="J60" s="51" t="s">
        <v>46</v>
      </c>
      <c r="K60" s="51" t="s">
        <v>82</v>
      </c>
      <c r="L60" s="7" t="s">
        <v>48</v>
      </c>
      <c r="M60" s="51" t="s">
        <v>69</v>
      </c>
      <c r="N60" s="76">
        <v>10650</v>
      </c>
      <c r="O60" s="77">
        <v>1</v>
      </c>
      <c r="P60" s="78" t="s">
        <v>218</v>
      </c>
      <c r="Q60" s="51">
        <v>2018</v>
      </c>
      <c r="R60" s="76">
        <v>2019</v>
      </c>
      <c r="V60" s="51">
        <v>2662</v>
      </c>
      <c r="W60" s="79">
        <f>(V60*100)/10650</f>
        <v>24.995305164319248</v>
      </c>
      <c r="X60" s="51">
        <v>2712</v>
      </c>
      <c r="Y60" s="80">
        <f t="shared" ref="Y60:Y62" si="12">(X60*100)/V60</f>
        <v>101.87828700225394</v>
      </c>
      <c r="Z60" s="51">
        <v>2663</v>
      </c>
      <c r="AA60" s="80">
        <f>(Z60*100)/10650</f>
        <v>25.004694835680752</v>
      </c>
      <c r="AB60" s="51">
        <v>3439</v>
      </c>
      <c r="AC60" s="80">
        <f t="shared" ref="AC60:AC62" si="13">(AB60*100)/Z60</f>
        <v>129.14006759294028</v>
      </c>
      <c r="AD60" s="51">
        <v>2662</v>
      </c>
      <c r="AE60" s="80">
        <f>(AD60*100)/10650</f>
        <v>24.995305164319248</v>
      </c>
      <c r="AF60" s="51">
        <v>2000</v>
      </c>
      <c r="AG60" s="80">
        <f t="shared" ref="AG60:AG62" si="14">(AF60*100)/AD60</f>
        <v>75.13148009015778</v>
      </c>
      <c r="AH60" s="51">
        <v>2662</v>
      </c>
      <c r="AI60" s="80">
        <v>24.995305164319248</v>
      </c>
      <c r="AJ60" s="51">
        <v>2000</v>
      </c>
      <c r="AK60" s="80">
        <v>75.13148009015778</v>
      </c>
      <c r="AL60" s="76">
        <v>10650</v>
      </c>
      <c r="AM60" s="80">
        <v>99.990610328638496</v>
      </c>
      <c r="AN60" s="51">
        <v>10151</v>
      </c>
      <c r="AO60" s="80">
        <v>95.314553990610335</v>
      </c>
    </row>
    <row r="61" spans="2:41" ht="62.25" customHeight="1" x14ac:dyDescent="0.25">
      <c r="B61" s="82" t="s">
        <v>41</v>
      </c>
      <c r="C61" s="97" t="s">
        <v>368</v>
      </c>
      <c r="D61" s="37" t="s">
        <v>340</v>
      </c>
      <c r="E61" s="37" t="s">
        <v>342</v>
      </c>
      <c r="F61" s="37" t="s">
        <v>131</v>
      </c>
      <c r="G61" s="37" t="s">
        <v>343</v>
      </c>
      <c r="H61" s="6" t="s">
        <v>44</v>
      </c>
      <c r="I61" s="37" t="s">
        <v>132</v>
      </c>
      <c r="J61" s="51" t="s">
        <v>46</v>
      </c>
      <c r="K61" s="51" t="s">
        <v>82</v>
      </c>
      <c r="L61" s="7" t="s">
        <v>48</v>
      </c>
      <c r="M61" s="51" t="s">
        <v>69</v>
      </c>
      <c r="N61" s="76">
        <v>1</v>
      </c>
      <c r="O61" s="77">
        <v>1</v>
      </c>
      <c r="P61" s="78" t="s">
        <v>96</v>
      </c>
      <c r="Q61" s="51">
        <v>2018</v>
      </c>
      <c r="R61" s="76">
        <v>2019</v>
      </c>
      <c r="V61" s="51">
        <v>0</v>
      </c>
      <c r="W61" s="79">
        <f>(V61*100)/1</f>
        <v>0</v>
      </c>
      <c r="X61" s="51">
        <v>0</v>
      </c>
      <c r="Y61" s="80" t="e">
        <f t="shared" si="12"/>
        <v>#DIV/0!</v>
      </c>
      <c r="Z61" s="51">
        <v>0</v>
      </c>
      <c r="AA61" s="80">
        <f>(Z61*100)/1</f>
        <v>0</v>
      </c>
      <c r="AB61" s="51">
        <v>0</v>
      </c>
      <c r="AC61" s="80" t="e">
        <f t="shared" si="13"/>
        <v>#DIV/0!</v>
      </c>
      <c r="AD61" s="51">
        <v>1</v>
      </c>
      <c r="AE61" s="80">
        <f>(AD61*100)/1</f>
        <v>100</v>
      </c>
      <c r="AF61" s="51">
        <v>0</v>
      </c>
      <c r="AG61" s="80">
        <f t="shared" si="14"/>
        <v>0</v>
      </c>
      <c r="AH61" s="51">
        <v>0</v>
      </c>
      <c r="AI61" s="80">
        <v>0</v>
      </c>
      <c r="AJ61" s="51">
        <v>0</v>
      </c>
      <c r="AK61" s="80" t="e">
        <v>#DIV/0!</v>
      </c>
      <c r="AL61" s="76">
        <v>1</v>
      </c>
      <c r="AM61" s="80">
        <v>100</v>
      </c>
      <c r="AN61" s="51">
        <v>0</v>
      </c>
      <c r="AO61" s="80">
        <v>0</v>
      </c>
    </row>
    <row r="62" spans="2:41" ht="45" x14ac:dyDescent="0.25">
      <c r="B62" s="82"/>
      <c r="C62" s="97" t="s">
        <v>368</v>
      </c>
      <c r="D62" s="20" t="s">
        <v>344</v>
      </c>
      <c r="E62" s="37" t="s">
        <v>133</v>
      </c>
      <c r="F62" s="37" t="s">
        <v>134</v>
      </c>
      <c r="G62" s="37" t="s">
        <v>345</v>
      </c>
      <c r="H62" s="6" t="s">
        <v>44</v>
      </c>
      <c r="I62" s="37" t="s">
        <v>135</v>
      </c>
      <c r="J62" s="51" t="s">
        <v>46</v>
      </c>
      <c r="K62" s="51" t="s">
        <v>82</v>
      </c>
      <c r="L62" s="7" t="s">
        <v>48</v>
      </c>
      <c r="M62" s="51" t="s">
        <v>69</v>
      </c>
      <c r="N62" s="76">
        <v>5</v>
      </c>
      <c r="O62" s="77">
        <v>1</v>
      </c>
      <c r="P62" s="78" t="s">
        <v>165</v>
      </c>
      <c r="Q62" s="51">
        <v>2018</v>
      </c>
      <c r="R62" s="76">
        <v>2019</v>
      </c>
      <c r="V62" s="51">
        <v>1</v>
      </c>
      <c r="W62" s="79">
        <f>(V62*100)/5</f>
        <v>20</v>
      </c>
      <c r="X62" s="51">
        <v>0</v>
      </c>
      <c r="Y62" s="80">
        <f t="shared" si="12"/>
        <v>0</v>
      </c>
      <c r="Z62" s="51">
        <v>2</v>
      </c>
      <c r="AA62" s="80">
        <f>(Z62*100)/5</f>
        <v>40</v>
      </c>
      <c r="AB62" s="51">
        <v>0</v>
      </c>
      <c r="AC62" s="80">
        <f t="shared" si="13"/>
        <v>0</v>
      </c>
      <c r="AD62" s="51">
        <v>1</v>
      </c>
      <c r="AE62" s="80">
        <f>(AD62*100)/5</f>
        <v>20</v>
      </c>
      <c r="AF62" s="51">
        <v>0</v>
      </c>
      <c r="AG62" s="80">
        <f t="shared" si="14"/>
        <v>0</v>
      </c>
      <c r="AH62" s="51">
        <v>1</v>
      </c>
      <c r="AI62" s="80">
        <v>20</v>
      </c>
      <c r="AJ62" s="51">
        <v>0</v>
      </c>
      <c r="AK62" s="80">
        <v>0</v>
      </c>
      <c r="AL62" s="76">
        <v>5</v>
      </c>
      <c r="AM62" s="80">
        <v>100</v>
      </c>
      <c r="AN62" s="51">
        <v>0</v>
      </c>
      <c r="AO62" s="80">
        <v>0</v>
      </c>
    </row>
    <row r="63" spans="2:41" ht="51.75" customHeight="1" x14ac:dyDescent="0.25">
      <c r="B63" s="82"/>
      <c r="C63" s="96"/>
      <c r="D63" s="3" t="s">
        <v>136</v>
      </c>
      <c r="E63" s="51"/>
      <c r="F63" s="51"/>
      <c r="G63" s="51"/>
      <c r="H63" s="6"/>
      <c r="I63" s="51"/>
      <c r="J63" s="51"/>
      <c r="K63" s="51"/>
      <c r="L63" s="51"/>
      <c r="M63" s="51"/>
      <c r="N63" s="76"/>
      <c r="O63" s="77"/>
      <c r="P63" s="78"/>
      <c r="Q63" s="51"/>
      <c r="R63" s="76"/>
      <c r="V63" s="51"/>
      <c r="W63" s="79"/>
      <c r="X63" s="51"/>
      <c r="Y63" s="80"/>
      <c r="Z63" s="51"/>
      <c r="AA63" s="80"/>
      <c r="AB63" s="51"/>
      <c r="AC63" s="80"/>
      <c r="AD63" s="51"/>
      <c r="AE63" s="80"/>
      <c r="AF63" s="51"/>
      <c r="AG63" s="51"/>
      <c r="AH63" s="51"/>
      <c r="AI63" s="80"/>
      <c r="AJ63" s="51"/>
      <c r="AK63" s="51"/>
      <c r="AL63" s="51"/>
      <c r="AM63" s="51"/>
      <c r="AN63" s="51"/>
      <c r="AO63" s="51"/>
    </row>
    <row r="64" spans="2:41" ht="39" customHeight="1" x14ac:dyDescent="0.25">
      <c r="B64" s="83" t="s">
        <v>111</v>
      </c>
      <c r="C64" s="98"/>
      <c r="D64" s="20" t="s">
        <v>137</v>
      </c>
      <c r="E64" s="51"/>
      <c r="F64" s="51"/>
      <c r="G64" s="51"/>
      <c r="H64" s="6"/>
      <c r="I64" s="51"/>
      <c r="J64" s="51"/>
      <c r="K64" s="51"/>
      <c r="L64" s="51"/>
      <c r="M64" s="51"/>
      <c r="N64" s="76"/>
      <c r="O64" s="77"/>
      <c r="P64" s="78"/>
      <c r="Q64" s="51"/>
      <c r="R64" s="76"/>
      <c r="V64" s="51"/>
      <c r="W64" s="79"/>
      <c r="X64" s="51"/>
      <c r="Y64" s="80"/>
      <c r="Z64" s="51"/>
      <c r="AA64" s="80"/>
      <c r="AB64" s="51"/>
      <c r="AC64" s="80"/>
      <c r="AD64" s="51"/>
      <c r="AE64" s="80"/>
      <c r="AF64" s="51"/>
      <c r="AG64" s="51"/>
      <c r="AH64" s="51"/>
      <c r="AI64" s="80"/>
      <c r="AJ64" s="51"/>
      <c r="AK64" s="51"/>
      <c r="AL64" s="51"/>
      <c r="AM64" s="51"/>
      <c r="AN64" s="51"/>
      <c r="AO64" s="51"/>
    </row>
    <row r="65" spans="2:41" ht="47.25" customHeight="1" x14ac:dyDescent="0.25">
      <c r="B65" s="83" t="s">
        <v>41</v>
      </c>
      <c r="C65" s="99" t="s">
        <v>369</v>
      </c>
      <c r="D65" s="50" t="s">
        <v>138</v>
      </c>
      <c r="E65" s="51"/>
      <c r="F65" s="51"/>
      <c r="G65" s="51"/>
      <c r="H65" s="6"/>
      <c r="I65" s="51"/>
      <c r="J65" s="51"/>
      <c r="K65" s="51"/>
      <c r="L65" s="51"/>
      <c r="M65" s="51"/>
      <c r="N65" s="76"/>
      <c r="O65" s="77"/>
      <c r="P65" s="78"/>
      <c r="Q65" s="51"/>
      <c r="R65" s="76"/>
      <c r="V65" s="51"/>
      <c r="W65" s="79"/>
      <c r="X65" s="51"/>
      <c r="Y65" s="80"/>
      <c r="Z65" s="51"/>
      <c r="AA65" s="80"/>
      <c r="AB65" s="51"/>
      <c r="AC65" s="80"/>
      <c r="AD65" s="51"/>
      <c r="AE65" s="80"/>
      <c r="AF65" s="51"/>
      <c r="AG65" s="51"/>
      <c r="AH65" s="51"/>
      <c r="AI65" s="80"/>
      <c r="AJ65" s="51"/>
      <c r="AK65" s="51"/>
      <c r="AL65" s="51"/>
      <c r="AM65" s="51"/>
      <c r="AN65" s="51"/>
      <c r="AO65" s="51"/>
    </row>
    <row r="66" spans="2:41" ht="60" customHeight="1" x14ac:dyDescent="0.25">
      <c r="B66" s="83" t="s">
        <v>41</v>
      </c>
      <c r="C66" s="99" t="s">
        <v>369</v>
      </c>
      <c r="D66" s="52" t="s">
        <v>232</v>
      </c>
      <c r="E66" s="92" t="s">
        <v>346</v>
      </c>
      <c r="F66" s="37" t="s">
        <v>139</v>
      </c>
      <c r="G66" s="37" t="s">
        <v>347</v>
      </c>
      <c r="H66" s="6" t="s">
        <v>44</v>
      </c>
      <c r="I66" s="37" t="s">
        <v>140</v>
      </c>
      <c r="J66" s="51" t="s">
        <v>46</v>
      </c>
      <c r="K66" s="51" t="s">
        <v>82</v>
      </c>
      <c r="L66" s="7" t="s">
        <v>48</v>
      </c>
      <c r="M66" s="51" t="s">
        <v>69</v>
      </c>
      <c r="N66" s="76">
        <v>1</v>
      </c>
      <c r="O66" s="77">
        <v>1</v>
      </c>
      <c r="P66" s="78" t="s">
        <v>96</v>
      </c>
      <c r="Q66" s="51">
        <v>2018</v>
      </c>
      <c r="R66" s="76">
        <v>2019</v>
      </c>
      <c r="V66" s="51">
        <v>1</v>
      </c>
      <c r="W66" s="79">
        <f>(V66*100)/1</f>
        <v>100</v>
      </c>
      <c r="X66" s="51">
        <v>1</v>
      </c>
      <c r="Y66" s="80">
        <f>(X66*100)/V66</f>
        <v>100</v>
      </c>
      <c r="Z66" s="51">
        <v>0</v>
      </c>
      <c r="AA66" s="80">
        <f>(Z66*100)/1</f>
        <v>0</v>
      </c>
      <c r="AB66" s="51">
        <v>0</v>
      </c>
      <c r="AC66" s="80" t="e">
        <f>(AB66*100)/Z66</f>
        <v>#DIV/0!</v>
      </c>
      <c r="AD66" s="51">
        <v>0</v>
      </c>
      <c r="AE66" s="80">
        <f>(AD66*100)/1</f>
        <v>0</v>
      </c>
      <c r="AF66" s="51">
        <v>0</v>
      </c>
      <c r="AG66" s="80" t="e">
        <f>(AF66*100)/AD66</f>
        <v>#DIV/0!</v>
      </c>
      <c r="AH66" s="51">
        <v>0</v>
      </c>
      <c r="AI66" s="80">
        <v>0</v>
      </c>
      <c r="AJ66" s="51">
        <v>0</v>
      </c>
      <c r="AK66" s="51" t="e">
        <v>#DIV/0!</v>
      </c>
      <c r="AL66" s="76">
        <v>1</v>
      </c>
      <c r="AM66" s="80">
        <v>100</v>
      </c>
      <c r="AN66" s="51">
        <v>1</v>
      </c>
      <c r="AO66" s="80">
        <v>100</v>
      </c>
    </row>
    <row r="67" spans="2:41" ht="48.75" customHeight="1" x14ac:dyDescent="0.25">
      <c r="B67" s="83" t="s">
        <v>41</v>
      </c>
      <c r="C67" s="99" t="s">
        <v>369</v>
      </c>
      <c r="D67" s="50" t="s">
        <v>142</v>
      </c>
      <c r="E67" s="37"/>
      <c r="F67" s="37"/>
      <c r="G67" s="38"/>
      <c r="H67" s="6"/>
      <c r="I67" s="37"/>
      <c r="J67" s="51"/>
      <c r="K67" s="51"/>
      <c r="L67" s="7"/>
      <c r="M67" s="51"/>
      <c r="N67" s="76"/>
      <c r="O67" s="77"/>
      <c r="P67" s="78"/>
      <c r="Q67" s="51"/>
      <c r="R67" s="76"/>
      <c r="V67" s="51"/>
      <c r="W67" s="79"/>
      <c r="X67" s="51"/>
      <c r="Y67" s="80"/>
      <c r="Z67" s="51"/>
      <c r="AA67" s="80"/>
      <c r="AB67" s="51"/>
      <c r="AC67" s="80"/>
      <c r="AD67" s="51"/>
      <c r="AE67" s="80"/>
      <c r="AF67" s="51"/>
      <c r="AG67" s="80"/>
      <c r="AH67" s="51"/>
      <c r="AI67" s="80"/>
      <c r="AJ67" s="51"/>
      <c r="AK67" s="51"/>
      <c r="AL67" s="51"/>
      <c r="AM67" s="80"/>
      <c r="AN67" s="51"/>
      <c r="AO67" s="80"/>
    </row>
    <row r="68" spans="2:41" ht="45" customHeight="1" x14ac:dyDescent="0.25">
      <c r="B68" s="83" t="s">
        <v>41</v>
      </c>
      <c r="C68" s="99" t="s">
        <v>369</v>
      </c>
      <c r="D68" s="53" t="s">
        <v>199</v>
      </c>
      <c r="E68" s="37" t="s">
        <v>349</v>
      </c>
      <c r="F68" s="37" t="s">
        <v>91</v>
      </c>
      <c r="G68" s="37" t="s">
        <v>348</v>
      </c>
      <c r="H68" s="6" t="s">
        <v>44</v>
      </c>
      <c r="I68" s="37" t="s">
        <v>143</v>
      </c>
      <c r="J68" s="51" t="s">
        <v>46</v>
      </c>
      <c r="K68" s="51" t="s">
        <v>82</v>
      </c>
      <c r="L68" s="7" t="s">
        <v>48</v>
      </c>
      <c r="M68" s="51" t="s">
        <v>69</v>
      </c>
      <c r="N68" s="76">
        <v>46</v>
      </c>
      <c r="O68" s="77">
        <v>1</v>
      </c>
      <c r="P68" s="78" t="s">
        <v>70</v>
      </c>
      <c r="Q68" s="51">
        <v>2018</v>
      </c>
      <c r="R68" s="76">
        <v>2019</v>
      </c>
      <c r="V68" s="51">
        <v>23</v>
      </c>
      <c r="W68" s="79">
        <f>(V68*100)/46</f>
        <v>50</v>
      </c>
      <c r="X68" s="51">
        <v>22</v>
      </c>
      <c r="Y68" s="80">
        <f>(X68*100)/V68</f>
        <v>95.652173913043484</v>
      </c>
      <c r="Z68" s="51">
        <v>0</v>
      </c>
      <c r="AA68" s="80">
        <f>(Z68*100)/46</f>
        <v>0</v>
      </c>
      <c r="AB68" s="51">
        <v>0</v>
      </c>
      <c r="AC68" s="80" t="e">
        <f>(AB68*100/Z68)</f>
        <v>#DIV/0!</v>
      </c>
      <c r="AD68" s="51">
        <v>23</v>
      </c>
      <c r="AE68" s="80">
        <f>(AD68*100)/46</f>
        <v>50</v>
      </c>
      <c r="AF68" s="51">
        <v>23</v>
      </c>
      <c r="AG68" s="80">
        <f>(AF68*100)/AD68</f>
        <v>100</v>
      </c>
      <c r="AH68" s="51">
        <v>0</v>
      </c>
      <c r="AI68" s="80">
        <v>0</v>
      </c>
      <c r="AJ68" s="51">
        <v>0</v>
      </c>
      <c r="AK68" s="51" t="e">
        <v>#DIV/0!</v>
      </c>
      <c r="AL68" s="76">
        <v>46</v>
      </c>
      <c r="AM68" s="80">
        <v>100</v>
      </c>
      <c r="AN68" s="51">
        <v>45</v>
      </c>
      <c r="AO68" s="80">
        <v>97.826086956521735</v>
      </c>
    </row>
    <row r="69" spans="2:41" ht="63.75" customHeight="1" x14ac:dyDescent="0.25">
      <c r="B69" s="83" t="s">
        <v>41</v>
      </c>
      <c r="C69" s="99" t="s">
        <v>369</v>
      </c>
      <c r="D69" s="53" t="s">
        <v>200</v>
      </c>
      <c r="E69" s="37" t="s">
        <v>84</v>
      </c>
      <c r="F69" s="37" t="s">
        <v>91</v>
      </c>
      <c r="G69" s="37" t="s">
        <v>348</v>
      </c>
      <c r="H69" s="6" t="s">
        <v>44</v>
      </c>
      <c r="I69" s="37" t="s">
        <v>143</v>
      </c>
      <c r="J69" s="51" t="s">
        <v>46</v>
      </c>
      <c r="K69" s="51" t="s">
        <v>82</v>
      </c>
      <c r="L69" s="7" t="s">
        <v>48</v>
      </c>
      <c r="M69" s="51" t="s">
        <v>69</v>
      </c>
      <c r="N69" s="76">
        <v>8</v>
      </c>
      <c r="O69" s="77">
        <v>1</v>
      </c>
      <c r="P69" s="78" t="s">
        <v>219</v>
      </c>
      <c r="Q69" s="51">
        <v>2018</v>
      </c>
      <c r="R69" s="76">
        <v>2019</v>
      </c>
      <c r="V69" s="51">
        <v>4</v>
      </c>
      <c r="W69" s="79">
        <f>(V69*100)/8</f>
        <v>50</v>
      </c>
      <c r="X69" s="51">
        <v>9</v>
      </c>
      <c r="Y69" s="80">
        <f>(X69*100)/V69</f>
        <v>225</v>
      </c>
      <c r="Z69" s="51">
        <v>0</v>
      </c>
      <c r="AA69" s="80">
        <f>(Z69*100)/8</f>
        <v>0</v>
      </c>
      <c r="AB69" s="51">
        <v>0</v>
      </c>
      <c r="AC69" s="80" t="e">
        <f t="shared" ref="AC69:AC70" si="15">(AB69*100/Z69)</f>
        <v>#DIV/0!</v>
      </c>
      <c r="AD69" s="51">
        <v>4</v>
      </c>
      <c r="AE69" s="80">
        <f>(AD69*100)/8</f>
        <v>50</v>
      </c>
      <c r="AF69" s="51">
        <v>4</v>
      </c>
      <c r="AG69" s="80">
        <f t="shared" ref="AG69:AG70" si="16">(AF69*100)/AD69</f>
        <v>100</v>
      </c>
      <c r="AH69" s="51">
        <v>0</v>
      </c>
      <c r="AI69" s="80">
        <v>0</v>
      </c>
      <c r="AJ69" s="51">
        <v>0</v>
      </c>
      <c r="AK69" s="51" t="e">
        <v>#DIV/0!</v>
      </c>
      <c r="AL69" s="76">
        <v>8</v>
      </c>
      <c r="AM69" s="80">
        <v>100</v>
      </c>
      <c r="AN69" s="51">
        <v>13</v>
      </c>
      <c r="AO69" s="80">
        <v>162.5</v>
      </c>
    </row>
    <row r="70" spans="2:41" ht="65.25" customHeight="1" x14ac:dyDescent="0.25">
      <c r="B70" s="83" t="s">
        <v>41</v>
      </c>
      <c r="C70" s="99" t="s">
        <v>369</v>
      </c>
      <c r="D70" s="31" t="s">
        <v>233</v>
      </c>
      <c r="E70" s="37" t="s">
        <v>145</v>
      </c>
      <c r="F70" s="37" t="s">
        <v>146</v>
      </c>
      <c r="G70" s="37" t="s">
        <v>350</v>
      </c>
      <c r="H70" s="6" t="s">
        <v>44</v>
      </c>
      <c r="I70" s="37" t="s">
        <v>147</v>
      </c>
      <c r="J70" s="51" t="s">
        <v>46</v>
      </c>
      <c r="K70" s="51" t="s">
        <v>82</v>
      </c>
      <c r="L70" s="7" t="s">
        <v>48</v>
      </c>
      <c r="M70" s="51" t="s">
        <v>69</v>
      </c>
      <c r="N70" s="76">
        <v>1</v>
      </c>
      <c r="O70" s="77">
        <v>1</v>
      </c>
      <c r="P70" s="78" t="s">
        <v>96</v>
      </c>
      <c r="Q70" s="51">
        <v>2018</v>
      </c>
      <c r="R70" s="76">
        <v>2019</v>
      </c>
      <c r="V70" s="51">
        <v>0</v>
      </c>
      <c r="W70" s="79">
        <f>(V70*100)/1</f>
        <v>0</v>
      </c>
      <c r="X70" s="51">
        <v>0</v>
      </c>
      <c r="Y70" s="80" t="e">
        <f>(X70*100)/V70</f>
        <v>#DIV/0!</v>
      </c>
      <c r="Z70" s="51">
        <v>0</v>
      </c>
      <c r="AA70" s="80">
        <f>(Z70*100)/1</f>
        <v>0</v>
      </c>
      <c r="AB70" s="51">
        <v>0</v>
      </c>
      <c r="AC70" s="80" t="e">
        <f t="shared" si="15"/>
        <v>#DIV/0!</v>
      </c>
      <c r="AD70" s="51">
        <v>1</v>
      </c>
      <c r="AE70" s="80">
        <f>(AD70*100)/1</f>
        <v>100</v>
      </c>
      <c r="AF70" s="51">
        <v>1</v>
      </c>
      <c r="AG70" s="80">
        <f t="shared" si="16"/>
        <v>100</v>
      </c>
      <c r="AH70" s="51">
        <v>0</v>
      </c>
      <c r="AI70" s="80">
        <v>0</v>
      </c>
      <c r="AJ70" s="51">
        <v>0</v>
      </c>
      <c r="AK70" s="51" t="e">
        <v>#DIV/0!</v>
      </c>
      <c r="AL70" s="76">
        <v>1</v>
      </c>
      <c r="AM70" s="80">
        <v>100</v>
      </c>
      <c r="AN70" s="51">
        <v>1</v>
      </c>
      <c r="AO70" s="80">
        <v>100</v>
      </c>
    </row>
    <row r="71" spans="2:41" ht="64.5" customHeight="1" x14ac:dyDescent="0.25">
      <c r="B71" s="83" t="s">
        <v>41</v>
      </c>
      <c r="C71" s="99" t="s">
        <v>366</v>
      </c>
      <c r="D71" s="50" t="s">
        <v>150</v>
      </c>
      <c r="E71" s="37"/>
      <c r="F71" s="37"/>
      <c r="G71" s="38"/>
      <c r="H71" s="6"/>
      <c r="I71" s="37"/>
      <c r="J71" s="51"/>
      <c r="K71" s="51"/>
      <c r="L71" s="7"/>
      <c r="M71" s="51"/>
      <c r="N71" s="76"/>
      <c r="O71" s="77"/>
      <c r="P71" s="78"/>
      <c r="Q71" s="51"/>
      <c r="R71" s="76"/>
      <c r="V71" s="51"/>
      <c r="W71" s="79"/>
      <c r="X71" s="51"/>
      <c r="Y71" s="80"/>
      <c r="Z71" s="51"/>
      <c r="AA71" s="80"/>
      <c r="AB71" s="51"/>
      <c r="AC71" s="80"/>
      <c r="AD71" s="51"/>
      <c r="AE71" s="80"/>
      <c r="AF71" s="51"/>
      <c r="AG71" s="80"/>
      <c r="AH71" s="51"/>
      <c r="AI71" s="80"/>
      <c r="AJ71" s="51"/>
      <c r="AK71" s="51"/>
      <c r="AL71" s="51"/>
      <c r="AM71" s="80"/>
      <c r="AN71" s="51"/>
      <c r="AO71" s="80"/>
    </row>
    <row r="72" spans="2:41" ht="71.25" customHeight="1" x14ac:dyDescent="0.25">
      <c r="B72" s="83" t="s">
        <v>111</v>
      </c>
      <c r="C72" s="99" t="s">
        <v>366</v>
      </c>
      <c r="D72" s="52" t="s">
        <v>151</v>
      </c>
      <c r="E72" s="37" t="s">
        <v>152</v>
      </c>
      <c r="F72" s="37" t="s">
        <v>153</v>
      </c>
      <c r="G72" s="37" t="s">
        <v>351</v>
      </c>
      <c r="H72" s="6" t="s">
        <v>44</v>
      </c>
      <c r="I72" s="37" t="s">
        <v>154</v>
      </c>
      <c r="J72" s="51" t="s">
        <v>46</v>
      </c>
      <c r="K72" s="51" t="s">
        <v>82</v>
      </c>
      <c r="L72" s="7" t="s">
        <v>48</v>
      </c>
      <c r="M72" s="51" t="s">
        <v>69</v>
      </c>
      <c r="N72" s="76">
        <v>8</v>
      </c>
      <c r="O72" s="77">
        <v>1</v>
      </c>
      <c r="P72" s="78" t="s">
        <v>165</v>
      </c>
      <c r="Q72" s="51">
        <v>2018</v>
      </c>
      <c r="R72" s="76">
        <v>2019</v>
      </c>
      <c r="V72" s="51">
        <v>2</v>
      </c>
      <c r="W72" s="79">
        <f>(V72*100)/8</f>
        <v>25</v>
      </c>
      <c r="X72" s="51">
        <v>4</v>
      </c>
      <c r="Y72" s="80">
        <f>(X72*100)/V72</f>
        <v>200</v>
      </c>
      <c r="Z72" s="51">
        <v>2</v>
      </c>
      <c r="AA72" s="80">
        <f>(Z72*100)/8</f>
        <v>25</v>
      </c>
      <c r="AB72" s="51">
        <v>5</v>
      </c>
      <c r="AC72" s="80">
        <f>(AB72*100)/Z72</f>
        <v>250</v>
      </c>
      <c r="AD72" s="51">
        <v>2</v>
      </c>
      <c r="AE72" s="80">
        <f>(AD72*100)/8</f>
        <v>25</v>
      </c>
      <c r="AF72" s="51">
        <v>2</v>
      </c>
      <c r="AG72" s="80">
        <f>(AF72*100)/AD72</f>
        <v>100</v>
      </c>
      <c r="AH72" s="51">
        <v>2</v>
      </c>
      <c r="AI72" s="80">
        <v>25</v>
      </c>
      <c r="AJ72" s="51">
        <v>2</v>
      </c>
      <c r="AK72" s="80">
        <v>100</v>
      </c>
      <c r="AL72" s="76">
        <v>8</v>
      </c>
      <c r="AM72" s="80">
        <v>100</v>
      </c>
      <c r="AN72" s="51">
        <v>13</v>
      </c>
      <c r="AO72" s="80">
        <v>162.5</v>
      </c>
    </row>
    <row r="73" spans="2:41" ht="30" x14ac:dyDescent="0.25">
      <c r="B73" s="83" t="s">
        <v>41</v>
      </c>
      <c r="C73" s="99" t="s">
        <v>366</v>
      </c>
      <c r="D73" s="50" t="s">
        <v>156</v>
      </c>
      <c r="E73" s="51"/>
      <c r="F73" s="51"/>
      <c r="G73" s="51"/>
      <c r="H73" s="6"/>
      <c r="I73" s="51"/>
      <c r="J73" s="51"/>
      <c r="K73" s="51"/>
      <c r="L73" s="51"/>
      <c r="M73" s="51"/>
      <c r="N73" s="76"/>
      <c r="O73" s="77"/>
      <c r="P73" s="78"/>
      <c r="Q73" s="51"/>
      <c r="R73" s="76"/>
      <c r="V73" s="51"/>
      <c r="W73" s="79"/>
      <c r="X73" s="51"/>
      <c r="Y73" s="80"/>
      <c r="Z73" s="51"/>
      <c r="AA73" s="80"/>
      <c r="AB73" s="51"/>
      <c r="AC73" s="80"/>
      <c r="AD73" s="51"/>
      <c r="AE73" s="80"/>
      <c r="AF73" s="51"/>
      <c r="AG73" s="51"/>
      <c r="AH73" s="51"/>
      <c r="AI73" s="80"/>
      <c r="AJ73" s="51"/>
      <c r="AK73" s="51"/>
      <c r="AL73" s="51"/>
      <c r="AM73" s="51"/>
      <c r="AN73" s="51"/>
      <c r="AO73" s="51"/>
    </row>
    <row r="74" spans="2:41" ht="67.5" customHeight="1" x14ac:dyDescent="0.25">
      <c r="B74" s="83" t="s">
        <v>41</v>
      </c>
      <c r="C74" s="99" t="s">
        <v>366</v>
      </c>
      <c r="D74" s="52" t="s">
        <v>157</v>
      </c>
      <c r="E74" s="37" t="s">
        <v>158</v>
      </c>
      <c r="F74" s="37" t="s">
        <v>159</v>
      </c>
      <c r="G74" s="37" t="s">
        <v>352</v>
      </c>
      <c r="H74" s="6" t="s">
        <v>44</v>
      </c>
      <c r="I74" s="37" t="s">
        <v>160</v>
      </c>
      <c r="J74" s="51" t="s">
        <v>46</v>
      </c>
      <c r="K74" s="51" t="s">
        <v>82</v>
      </c>
      <c r="L74" s="7" t="s">
        <v>48</v>
      </c>
      <c r="M74" s="51" t="s">
        <v>69</v>
      </c>
      <c r="N74" s="76">
        <v>500</v>
      </c>
      <c r="O74" s="77">
        <v>1</v>
      </c>
      <c r="P74" s="78" t="s">
        <v>220</v>
      </c>
      <c r="Q74" s="51">
        <v>2018</v>
      </c>
      <c r="R74" s="76">
        <v>2019</v>
      </c>
      <c r="V74" s="51">
        <v>125</v>
      </c>
      <c r="W74" s="79">
        <f>(V74*100)/500</f>
        <v>25</v>
      </c>
      <c r="X74" s="51">
        <v>178</v>
      </c>
      <c r="Y74" s="80">
        <f>(X74*100)/V74</f>
        <v>142.4</v>
      </c>
      <c r="Z74" s="51">
        <v>125</v>
      </c>
      <c r="AA74" s="80">
        <f>(Z74*100)/500</f>
        <v>25</v>
      </c>
      <c r="AB74" s="51">
        <v>121</v>
      </c>
      <c r="AC74" s="80">
        <f>(AB74*100)/Z74</f>
        <v>96.8</v>
      </c>
      <c r="AD74" s="51">
        <v>125</v>
      </c>
      <c r="AE74" s="80">
        <f>(AD74*100)/500</f>
        <v>25</v>
      </c>
      <c r="AF74" s="51">
        <v>100</v>
      </c>
      <c r="AG74" s="80">
        <f>(AF74*100)/AD74</f>
        <v>80</v>
      </c>
      <c r="AH74" s="51">
        <v>125</v>
      </c>
      <c r="AI74" s="80">
        <v>25</v>
      </c>
      <c r="AJ74" s="51">
        <v>100</v>
      </c>
      <c r="AK74" s="80">
        <v>80</v>
      </c>
      <c r="AL74" s="76">
        <v>500</v>
      </c>
      <c r="AM74" s="80">
        <v>100</v>
      </c>
      <c r="AN74" s="51">
        <v>499</v>
      </c>
      <c r="AO74" s="80">
        <v>99.8</v>
      </c>
    </row>
    <row r="75" spans="2:41" ht="69" customHeight="1" x14ac:dyDescent="0.25">
      <c r="B75" s="83" t="s">
        <v>41</v>
      </c>
      <c r="C75" s="99" t="s">
        <v>366</v>
      </c>
      <c r="D75" s="52" t="s">
        <v>161</v>
      </c>
      <c r="E75" s="37" t="s">
        <v>162</v>
      </c>
      <c r="F75" s="37" t="s">
        <v>163</v>
      </c>
      <c r="G75" s="37" t="s">
        <v>353</v>
      </c>
      <c r="H75" s="6" t="s">
        <v>44</v>
      </c>
      <c r="I75" s="37" t="s">
        <v>104</v>
      </c>
      <c r="J75" s="51" t="s">
        <v>46</v>
      </c>
      <c r="K75" s="51" t="s">
        <v>82</v>
      </c>
      <c r="L75" s="7" t="s">
        <v>48</v>
      </c>
      <c r="M75" s="51" t="s">
        <v>69</v>
      </c>
      <c r="N75" s="76">
        <v>120</v>
      </c>
      <c r="O75" s="77">
        <v>1</v>
      </c>
      <c r="P75" s="78" t="s">
        <v>221</v>
      </c>
      <c r="Q75" s="51">
        <v>2018</v>
      </c>
      <c r="R75" s="76">
        <v>2019</v>
      </c>
      <c r="V75" s="51">
        <v>30</v>
      </c>
      <c r="W75" s="79">
        <f>(V75*100)/120</f>
        <v>25</v>
      </c>
      <c r="X75" s="51">
        <v>32</v>
      </c>
      <c r="Y75" s="80">
        <f>(X75*100)/V75</f>
        <v>106.66666666666667</v>
      </c>
      <c r="Z75" s="51">
        <v>30</v>
      </c>
      <c r="AA75" s="80">
        <f>(Z75*100)/120</f>
        <v>25</v>
      </c>
      <c r="AB75" s="51">
        <v>41</v>
      </c>
      <c r="AC75" s="80">
        <f t="shared" ref="AC75:AC76" si="17">(AB75*100)/Z75</f>
        <v>136.66666666666666</v>
      </c>
      <c r="AD75" s="51">
        <v>30</v>
      </c>
      <c r="AE75" s="80">
        <f>(AD75*100)/120</f>
        <v>25</v>
      </c>
      <c r="AF75" s="51">
        <v>10</v>
      </c>
      <c r="AG75" s="80">
        <f t="shared" ref="AG75:AG76" si="18">(AF75*100)/AD75</f>
        <v>33.333333333333336</v>
      </c>
      <c r="AH75" s="51">
        <v>30</v>
      </c>
      <c r="AI75" s="80">
        <v>25</v>
      </c>
      <c r="AJ75" s="51">
        <v>13</v>
      </c>
      <c r="AK75" s="80">
        <v>43.333333333333336</v>
      </c>
      <c r="AL75" s="76">
        <v>120</v>
      </c>
      <c r="AM75" s="80">
        <v>100</v>
      </c>
      <c r="AN75" s="51">
        <v>96</v>
      </c>
      <c r="AO75" s="80">
        <v>80</v>
      </c>
    </row>
    <row r="76" spans="2:41" ht="60" x14ac:dyDescent="0.25">
      <c r="B76" s="83"/>
      <c r="C76" s="99" t="s">
        <v>366</v>
      </c>
      <c r="D76" s="52" t="s">
        <v>164</v>
      </c>
      <c r="E76" s="37" t="s">
        <v>54</v>
      </c>
      <c r="F76" s="37" t="s">
        <v>85</v>
      </c>
      <c r="G76" s="37" t="s">
        <v>300</v>
      </c>
      <c r="H76" s="6" t="s">
        <v>44</v>
      </c>
      <c r="I76" s="37" t="s">
        <v>56</v>
      </c>
      <c r="J76" s="51" t="s">
        <v>46</v>
      </c>
      <c r="K76" s="51" t="s">
        <v>82</v>
      </c>
      <c r="L76" s="7" t="s">
        <v>48</v>
      </c>
      <c r="M76" s="51" t="s">
        <v>49</v>
      </c>
      <c r="N76" s="84">
        <v>5</v>
      </c>
      <c r="O76" s="77">
        <v>1</v>
      </c>
      <c r="P76" s="78" t="s">
        <v>165</v>
      </c>
      <c r="Q76" s="51">
        <v>2018</v>
      </c>
      <c r="R76" s="76">
        <v>2019</v>
      </c>
      <c r="V76" s="51">
        <v>0</v>
      </c>
      <c r="W76" s="79">
        <f>(V76*100)/5</f>
        <v>0</v>
      </c>
      <c r="X76" s="51">
        <v>2</v>
      </c>
      <c r="Y76" s="80" t="e">
        <f>(X76*100)/V76</f>
        <v>#DIV/0!</v>
      </c>
      <c r="Z76" s="51">
        <v>1</v>
      </c>
      <c r="AA76" s="80">
        <f>(Z76*100)/5</f>
        <v>20</v>
      </c>
      <c r="AB76" s="51">
        <v>2</v>
      </c>
      <c r="AC76" s="80">
        <f t="shared" si="17"/>
        <v>200</v>
      </c>
      <c r="AD76" s="51">
        <v>2</v>
      </c>
      <c r="AE76" s="80">
        <f>(AD76*100)/5</f>
        <v>40</v>
      </c>
      <c r="AF76" s="51">
        <v>1</v>
      </c>
      <c r="AG76" s="80">
        <f t="shared" si="18"/>
        <v>50</v>
      </c>
      <c r="AH76" s="51">
        <v>2</v>
      </c>
      <c r="AI76" s="80">
        <v>40</v>
      </c>
      <c r="AJ76" s="51">
        <v>0</v>
      </c>
      <c r="AK76" s="80">
        <v>0</v>
      </c>
      <c r="AL76" s="84">
        <v>5</v>
      </c>
      <c r="AM76" s="80">
        <v>100</v>
      </c>
      <c r="AN76" s="51">
        <v>5</v>
      </c>
      <c r="AO76" s="80">
        <v>100</v>
      </c>
    </row>
    <row r="77" spans="2:41" ht="45" x14ac:dyDescent="0.25">
      <c r="B77" s="83"/>
      <c r="C77" s="98"/>
      <c r="D77" s="39" t="s">
        <v>166</v>
      </c>
      <c r="E77" s="51"/>
      <c r="F77" s="51"/>
      <c r="G77" s="51"/>
      <c r="H77" s="6"/>
      <c r="I77" s="51"/>
      <c r="J77" s="51"/>
      <c r="K77" s="51"/>
      <c r="L77" s="51"/>
      <c r="M77" s="51"/>
      <c r="N77" s="76"/>
      <c r="O77" s="77"/>
      <c r="P77" s="78"/>
      <c r="Q77" s="51"/>
      <c r="R77" s="76"/>
      <c r="V77" s="51"/>
      <c r="W77" s="79"/>
      <c r="X77" s="51"/>
      <c r="Y77" s="80"/>
      <c r="Z77" s="51"/>
      <c r="AA77" s="80"/>
      <c r="AB77" s="51"/>
      <c r="AC77" s="80"/>
      <c r="AD77" s="51"/>
      <c r="AE77" s="80"/>
      <c r="AF77" s="51"/>
      <c r="AG77" s="51"/>
      <c r="AH77" s="51"/>
      <c r="AI77" s="80"/>
      <c r="AJ77" s="51"/>
      <c r="AK77" s="51"/>
      <c r="AL77" s="51"/>
      <c r="AM77" s="51"/>
      <c r="AN77" s="51"/>
      <c r="AO77" s="51"/>
    </row>
    <row r="78" spans="2:41" ht="37.5" customHeight="1" x14ac:dyDescent="0.25">
      <c r="B78" s="83" t="s">
        <v>111</v>
      </c>
      <c r="C78" s="98"/>
      <c r="D78" s="20" t="s">
        <v>167</v>
      </c>
      <c r="E78" s="51"/>
      <c r="F78" s="51"/>
      <c r="G78" s="51"/>
      <c r="H78" s="6"/>
      <c r="I78" s="51"/>
      <c r="J78" s="51"/>
      <c r="K78" s="51"/>
      <c r="L78" s="51"/>
      <c r="M78" s="51"/>
      <c r="N78" s="76"/>
      <c r="O78" s="77"/>
      <c r="P78" s="78"/>
      <c r="Q78" s="51"/>
      <c r="R78" s="76"/>
      <c r="V78" s="51"/>
      <c r="W78" s="79"/>
      <c r="X78" s="51"/>
      <c r="Y78" s="80"/>
      <c r="Z78" s="51"/>
      <c r="AA78" s="80"/>
      <c r="AB78" s="51"/>
      <c r="AC78" s="80"/>
      <c r="AD78" s="51"/>
      <c r="AE78" s="80"/>
      <c r="AF78" s="51"/>
      <c r="AG78" s="51"/>
      <c r="AH78" s="51"/>
      <c r="AI78" s="80"/>
      <c r="AJ78" s="51"/>
      <c r="AK78" s="51"/>
      <c r="AL78" s="51"/>
      <c r="AM78" s="51"/>
      <c r="AN78" s="51"/>
      <c r="AO78" s="51"/>
    </row>
    <row r="79" spans="2:41" ht="30" x14ac:dyDescent="0.25">
      <c r="B79" s="83" t="s">
        <v>41</v>
      </c>
      <c r="C79" s="99" t="s">
        <v>369</v>
      </c>
      <c r="D79" s="50" t="s">
        <v>168</v>
      </c>
      <c r="E79" s="51"/>
      <c r="F79" s="51"/>
      <c r="G79" s="51"/>
      <c r="H79" s="6"/>
      <c r="I79" s="51"/>
      <c r="J79" s="51"/>
      <c r="K79" s="51"/>
      <c r="L79" s="51"/>
      <c r="M79" s="51"/>
      <c r="N79" s="76"/>
      <c r="O79" s="77"/>
      <c r="P79" s="78"/>
      <c r="Q79" s="51"/>
      <c r="R79" s="76"/>
      <c r="V79" s="51"/>
      <c r="W79" s="79"/>
      <c r="X79" s="51"/>
      <c r="Y79" s="80"/>
      <c r="Z79" s="51"/>
      <c r="AA79" s="80"/>
      <c r="AB79" s="51"/>
      <c r="AC79" s="80"/>
      <c r="AD79" s="51"/>
      <c r="AE79" s="80"/>
      <c r="AF79" s="51"/>
      <c r="AG79" s="51"/>
      <c r="AH79" s="51"/>
      <c r="AI79" s="80"/>
      <c r="AJ79" s="51"/>
      <c r="AK79" s="51"/>
      <c r="AL79" s="51"/>
      <c r="AM79" s="51"/>
      <c r="AN79" s="51"/>
      <c r="AO79" s="51"/>
    </row>
    <row r="80" spans="2:41" ht="66" customHeight="1" x14ac:dyDescent="0.25">
      <c r="B80" s="83" t="s">
        <v>41</v>
      </c>
      <c r="C80" s="99" t="s">
        <v>369</v>
      </c>
      <c r="D80" s="52" t="s">
        <v>277</v>
      </c>
      <c r="E80" s="37" t="s">
        <v>169</v>
      </c>
      <c r="F80" s="37" t="s">
        <v>170</v>
      </c>
      <c r="G80" s="37" t="s">
        <v>354</v>
      </c>
      <c r="H80" s="6" t="s">
        <v>44</v>
      </c>
      <c r="I80" s="37" t="s">
        <v>171</v>
      </c>
      <c r="J80" s="51" t="s">
        <v>46</v>
      </c>
      <c r="K80" s="51" t="s">
        <v>82</v>
      </c>
      <c r="L80" s="7" t="s">
        <v>48</v>
      </c>
      <c r="M80" s="51" t="s">
        <v>69</v>
      </c>
      <c r="N80" s="76">
        <v>300</v>
      </c>
      <c r="O80" s="77">
        <v>1</v>
      </c>
      <c r="P80" s="78" t="s">
        <v>222</v>
      </c>
      <c r="Q80" s="51">
        <v>2018</v>
      </c>
      <c r="R80" s="76">
        <v>2019</v>
      </c>
      <c r="V80" s="51">
        <v>100</v>
      </c>
      <c r="W80" s="79">
        <f>(V80*100)/300</f>
        <v>33.333333333333336</v>
      </c>
      <c r="X80" s="51">
        <v>114</v>
      </c>
      <c r="Y80" s="80">
        <f>(X80*100)/V80</f>
        <v>114</v>
      </c>
      <c r="Z80" s="51">
        <v>100</v>
      </c>
      <c r="AA80" s="80">
        <f>(Z80*100)/300</f>
        <v>33.333333333333336</v>
      </c>
      <c r="AB80" s="51">
        <v>56</v>
      </c>
      <c r="AC80" s="80">
        <f>(AB80*100)/AB80</f>
        <v>100</v>
      </c>
      <c r="AD80" s="51">
        <v>100</v>
      </c>
      <c r="AE80" s="80">
        <f>(AD80*100)/300</f>
        <v>33.333333333333336</v>
      </c>
      <c r="AF80" s="51">
        <v>60</v>
      </c>
      <c r="AG80" s="80">
        <f>(AF80*100)/AD80</f>
        <v>60</v>
      </c>
      <c r="AH80" s="51">
        <v>0</v>
      </c>
      <c r="AI80" s="80">
        <v>0</v>
      </c>
      <c r="AJ80" s="51">
        <v>40</v>
      </c>
      <c r="AK80" s="80" t="e">
        <v>#DIV/0!</v>
      </c>
      <c r="AL80" s="76">
        <v>300</v>
      </c>
      <c r="AM80" s="80">
        <v>100</v>
      </c>
      <c r="AN80" s="51">
        <v>250</v>
      </c>
      <c r="AO80" s="80">
        <v>83.333333333333329</v>
      </c>
    </row>
    <row r="81" spans="2:41" ht="66.75" customHeight="1" x14ac:dyDescent="0.25">
      <c r="B81" s="83" t="s">
        <v>41</v>
      </c>
      <c r="C81" s="99" t="s">
        <v>369</v>
      </c>
      <c r="D81" s="52" t="s">
        <v>234</v>
      </c>
      <c r="E81" s="37" t="s">
        <v>172</v>
      </c>
      <c r="F81" s="37" t="s">
        <v>155</v>
      </c>
      <c r="G81" s="37" t="s">
        <v>353</v>
      </c>
      <c r="H81" s="6" t="s">
        <v>44</v>
      </c>
      <c r="I81" s="37" t="s">
        <v>104</v>
      </c>
      <c r="J81" s="51" t="s">
        <v>46</v>
      </c>
      <c r="K81" s="51" t="s">
        <v>82</v>
      </c>
      <c r="L81" s="7" t="s">
        <v>48</v>
      </c>
      <c r="M81" s="51" t="s">
        <v>69</v>
      </c>
      <c r="N81" s="76">
        <v>480</v>
      </c>
      <c r="O81" s="77">
        <v>1</v>
      </c>
      <c r="P81" s="78" t="s">
        <v>223</v>
      </c>
      <c r="Q81" s="51">
        <v>2018</v>
      </c>
      <c r="R81" s="76">
        <v>2019</v>
      </c>
      <c r="V81" s="51">
        <v>120</v>
      </c>
      <c r="W81" s="79">
        <f>(V81*100)/480</f>
        <v>25</v>
      </c>
      <c r="X81" s="51">
        <v>1</v>
      </c>
      <c r="Y81" s="80">
        <f t="shared" ref="Y81:Y84" si="19">(X81*100)/V81</f>
        <v>0.83333333333333337</v>
      </c>
      <c r="Z81" s="51">
        <v>120</v>
      </c>
      <c r="AA81" s="80">
        <f>(Z81*100)/480</f>
        <v>25</v>
      </c>
      <c r="AB81" s="51">
        <v>28</v>
      </c>
      <c r="AC81" s="80">
        <f t="shared" ref="AC81:AC85" si="20">(AB81*100)/AB81</f>
        <v>100</v>
      </c>
      <c r="AD81" s="51">
        <v>120</v>
      </c>
      <c r="AE81" s="80">
        <f>(AD81*100)/480</f>
        <v>25</v>
      </c>
      <c r="AF81" s="51">
        <v>50</v>
      </c>
      <c r="AG81" s="80">
        <f t="shared" ref="AG81:AG85" si="21">(AF81*100)/AD81</f>
        <v>41.666666666666664</v>
      </c>
      <c r="AH81" s="51">
        <v>120</v>
      </c>
      <c r="AI81" s="80">
        <v>25</v>
      </c>
      <c r="AJ81" s="51">
        <v>80</v>
      </c>
      <c r="AK81" s="80">
        <v>66.666666666666671</v>
      </c>
      <c r="AL81" s="76">
        <v>480</v>
      </c>
      <c r="AM81" s="80">
        <v>100</v>
      </c>
      <c r="AN81" s="51">
        <v>159</v>
      </c>
      <c r="AO81" s="80">
        <v>33.125</v>
      </c>
    </row>
    <row r="82" spans="2:41" ht="67.5" customHeight="1" x14ac:dyDescent="0.25">
      <c r="B82" s="82" t="s">
        <v>41</v>
      </c>
      <c r="C82" s="99" t="s">
        <v>369</v>
      </c>
      <c r="D82" s="52" t="s">
        <v>235</v>
      </c>
      <c r="E82" s="37" t="s">
        <v>173</v>
      </c>
      <c r="F82" s="37" t="s">
        <v>174</v>
      </c>
      <c r="G82" s="37" t="s">
        <v>356</v>
      </c>
      <c r="H82" s="6" t="s">
        <v>44</v>
      </c>
      <c r="I82" s="37" t="s">
        <v>175</v>
      </c>
      <c r="J82" s="51" t="s">
        <v>46</v>
      </c>
      <c r="K82" s="51" t="s">
        <v>82</v>
      </c>
      <c r="L82" s="7" t="s">
        <v>48</v>
      </c>
      <c r="M82" s="51" t="s">
        <v>69</v>
      </c>
      <c r="N82" s="76">
        <v>10</v>
      </c>
      <c r="O82" s="77">
        <v>1</v>
      </c>
      <c r="P82" s="78" t="s">
        <v>224</v>
      </c>
      <c r="Q82" s="51">
        <v>2018</v>
      </c>
      <c r="R82" s="76">
        <v>2019</v>
      </c>
      <c r="V82" s="51">
        <v>3</v>
      </c>
      <c r="W82" s="79">
        <f>(V82*100)/10</f>
        <v>30</v>
      </c>
      <c r="X82" s="51">
        <v>3</v>
      </c>
      <c r="Y82" s="80">
        <f t="shared" si="19"/>
        <v>100</v>
      </c>
      <c r="Z82" s="51">
        <v>3</v>
      </c>
      <c r="AA82" s="80">
        <f>(Z82*100)/10</f>
        <v>30</v>
      </c>
      <c r="AB82" s="51">
        <v>3</v>
      </c>
      <c r="AC82" s="80">
        <f t="shared" si="20"/>
        <v>100</v>
      </c>
      <c r="AD82" s="51">
        <v>3</v>
      </c>
      <c r="AE82" s="80">
        <f>(AD82*100)/10</f>
        <v>30</v>
      </c>
      <c r="AF82" s="51">
        <v>3</v>
      </c>
      <c r="AG82" s="80">
        <f t="shared" si="21"/>
        <v>100</v>
      </c>
      <c r="AH82" s="51">
        <v>1</v>
      </c>
      <c r="AI82" s="80">
        <v>10</v>
      </c>
      <c r="AJ82" s="51">
        <v>1</v>
      </c>
      <c r="AK82" s="80">
        <v>100</v>
      </c>
      <c r="AL82" s="76">
        <v>10</v>
      </c>
      <c r="AM82" s="80">
        <v>100</v>
      </c>
      <c r="AN82" s="51">
        <v>10</v>
      </c>
      <c r="AO82" s="80">
        <v>100</v>
      </c>
    </row>
    <row r="83" spans="2:41" ht="61.5" customHeight="1" x14ac:dyDescent="0.25">
      <c r="B83" s="82" t="s">
        <v>41</v>
      </c>
      <c r="C83" s="99" t="s">
        <v>369</v>
      </c>
      <c r="D83" s="52" t="s">
        <v>253</v>
      </c>
      <c r="E83" s="37" t="s">
        <v>176</v>
      </c>
      <c r="F83" s="37" t="s">
        <v>177</v>
      </c>
      <c r="G83" s="37" t="s">
        <v>357</v>
      </c>
      <c r="H83" s="6" t="s">
        <v>44</v>
      </c>
      <c r="I83" s="37" t="s">
        <v>108</v>
      </c>
      <c r="J83" s="51" t="s">
        <v>46</v>
      </c>
      <c r="K83" s="51" t="s">
        <v>82</v>
      </c>
      <c r="L83" s="7" t="s">
        <v>48</v>
      </c>
      <c r="M83" s="51" t="s">
        <v>69</v>
      </c>
      <c r="N83" s="76">
        <v>1</v>
      </c>
      <c r="O83" s="77">
        <v>1</v>
      </c>
      <c r="P83" s="78" t="s">
        <v>96</v>
      </c>
      <c r="Q83" s="51">
        <v>2018</v>
      </c>
      <c r="R83" s="76">
        <v>2019</v>
      </c>
      <c r="V83" s="51">
        <v>0</v>
      </c>
      <c r="W83" s="79">
        <f>(V83*100)/1</f>
        <v>0</v>
      </c>
      <c r="X83" s="51">
        <v>0</v>
      </c>
      <c r="Y83" s="80" t="e">
        <f t="shared" si="19"/>
        <v>#DIV/0!</v>
      </c>
      <c r="Z83" s="51">
        <v>1</v>
      </c>
      <c r="AA83" s="80">
        <f>(Z83*100)/1</f>
        <v>100</v>
      </c>
      <c r="AB83" s="51">
        <v>0</v>
      </c>
      <c r="AC83" s="80" t="e">
        <f t="shared" si="20"/>
        <v>#DIV/0!</v>
      </c>
      <c r="AD83" s="51">
        <v>0</v>
      </c>
      <c r="AE83" s="80">
        <f>(AD83*100)/1</f>
        <v>0</v>
      </c>
      <c r="AF83" s="51">
        <v>0</v>
      </c>
      <c r="AG83" s="80" t="e">
        <f t="shared" si="21"/>
        <v>#DIV/0!</v>
      </c>
      <c r="AH83" s="51">
        <v>0</v>
      </c>
      <c r="AI83" s="80">
        <v>0</v>
      </c>
      <c r="AJ83" s="51">
        <v>0</v>
      </c>
      <c r="AK83" s="80" t="e">
        <v>#DIV/0!</v>
      </c>
      <c r="AL83" s="76">
        <v>1</v>
      </c>
      <c r="AM83" s="80">
        <v>100</v>
      </c>
      <c r="AN83" s="51">
        <v>0</v>
      </c>
      <c r="AO83" s="80">
        <v>0</v>
      </c>
    </row>
    <row r="84" spans="2:41" ht="61.5" customHeight="1" x14ac:dyDescent="0.25">
      <c r="B84" s="82" t="s">
        <v>41</v>
      </c>
      <c r="C84" s="99" t="s">
        <v>369</v>
      </c>
      <c r="D84" s="52" t="s">
        <v>254</v>
      </c>
      <c r="E84" s="37" t="s">
        <v>178</v>
      </c>
      <c r="F84" s="37" t="s">
        <v>179</v>
      </c>
      <c r="G84" s="37" t="s">
        <v>358</v>
      </c>
      <c r="H84" s="6" t="s">
        <v>44</v>
      </c>
      <c r="I84" s="37" t="s">
        <v>180</v>
      </c>
      <c r="J84" s="51" t="s">
        <v>46</v>
      </c>
      <c r="K84" s="51" t="s">
        <v>82</v>
      </c>
      <c r="L84" s="7" t="s">
        <v>48</v>
      </c>
      <c r="M84" s="51" t="s">
        <v>69</v>
      </c>
      <c r="N84" s="76">
        <v>7</v>
      </c>
      <c r="O84" s="77">
        <v>1</v>
      </c>
      <c r="P84" s="78" t="s">
        <v>225</v>
      </c>
      <c r="Q84" s="51">
        <v>2018</v>
      </c>
      <c r="R84" s="76">
        <v>2019</v>
      </c>
      <c r="V84" s="51">
        <v>2</v>
      </c>
      <c r="W84" s="79">
        <f>(V84*100)/7</f>
        <v>28.571428571428573</v>
      </c>
      <c r="X84" s="51">
        <v>1</v>
      </c>
      <c r="Y84" s="80">
        <f t="shared" si="19"/>
        <v>50</v>
      </c>
      <c r="Z84" s="51">
        <v>2</v>
      </c>
      <c r="AA84" s="80">
        <f>(Z84*100)/7</f>
        <v>28.571428571428573</v>
      </c>
      <c r="AB84" s="51">
        <v>2</v>
      </c>
      <c r="AC84" s="80">
        <f>(AB84*100)/AB84</f>
        <v>100</v>
      </c>
      <c r="AD84" s="51">
        <v>2</v>
      </c>
      <c r="AE84" s="80">
        <f>(AD84*100)/7</f>
        <v>28.571428571428573</v>
      </c>
      <c r="AF84" s="51">
        <v>3</v>
      </c>
      <c r="AG84" s="80">
        <f t="shared" si="21"/>
        <v>150</v>
      </c>
      <c r="AH84" s="51">
        <v>1</v>
      </c>
      <c r="AI84" s="80">
        <v>14.285714285714286</v>
      </c>
      <c r="AJ84" s="51">
        <v>2</v>
      </c>
      <c r="AK84" s="80">
        <v>200</v>
      </c>
      <c r="AL84" s="76">
        <v>7</v>
      </c>
      <c r="AM84" s="80">
        <v>100.00000000000001</v>
      </c>
      <c r="AN84" s="51">
        <v>8</v>
      </c>
      <c r="AO84" s="80">
        <v>114.28571428571429</v>
      </c>
    </row>
    <row r="85" spans="2:41" ht="57" customHeight="1" x14ac:dyDescent="0.25">
      <c r="B85" s="82" t="s">
        <v>111</v>
      </c>
      <c r="C85" s="99" t="s">
        <v>369</v>
      </c>
      <c r="D85" s="31" t="s">
        <v>355</v>
      </c>
      <c r="E85" s="37" t="s">
        <v>181</v>
      </c>
      <c r="F85" s="37" t="s">
        <v>182</v>
      </c>
      <c r="G85" s="37" t="s">
        <v>359</v>
      </c>
      <c r="H85" s="6" t="s">
        <v>44</v>
      </c>
      <c r="I85" s="37" t="s">
        <v>183</v>
      </c>
      <c r="J85" s="51" t="s">
        <v>46</v>
      </c>
      <c r="K85" s="51" t="s">
        <v>82</v>
      </c>
      <c r="L85" s="7" t="s">
        <v>48</v>
      </c>
      <c r="M85" s="51" t="s">
        <v>69</v>
      </c>
      <c r="N85" s="76">
        <v>1</v>
      </c>
      <c r="O85" s="77">
        <v>1</v>
      </c>
      <c r="P85" s="78" t="s">
        <v>226</v>
      </c>
      <c r="Q85" s="51">
        <v>2018</v>
      </c>
      <c r="R85" s="76">
        <v>2019</v>
      </c>
      <c r="V85" s="51">
        <v>0</v>
      </c>
      <c r="W85" s="79">
        <f>(V85*100)/1</f>
        <v>0</v>
      </c>
      <c r="X85" s="51">
        <v>4</v>
      </c>
      <c r="Y85" s="80" t="e">
        <f>(X85*100)/V85</f>
        <v>#DIV/0!</v>
      </c>
      <c r="Z85" s="51">
        <v>1</v>
      </c>
      <c r="AA85" s="80">
        <f>(Z85*100)/1</f>
        <v>100</v>
      </c>
      <c r="AB85" s="51">
        <v>0</v>
      </c>
      <c r="AC85" s="80" t="e">
        <f t="shared" si="20"/>
        <v>#DIV/0!</v>
      </c>
      <c r="AD85" s="51">
        <v>0</v>
      </c>
      <c r="AE85" s="80">
        <f>(AD85*100)/1</f>
        <v>0</v>
      </c>
      <c r="AF85" s="51">
        <v>0</v>
      </c>
      <c r="AG85" s="80" t="e">
        <f t="shared" si="21"/>
        <v>#DIV/0!</v>
      </c>
      <c r="AH85" s="51">
        <v>0</v>
      </c>
      <c r="AI85" s="80">
        <v>0</v>
      </c>
      <c r="AJ85" s="51">
        <v>0</v>
      </c>
      <c r="AK85" s="80" t="e">
        <v>#DIV/0!</v>
      </c>
      <c r="AL85" s="76">
        <v>1</v>
      </c>
      <c r="AM85" s="80">
        <v>100</v>
      </c>
      <c r="AN85" s="51">
        <v>4</v>
      </c>
      <c r="AO85" s="80">
        <v>400</v>
      </c>
    </row>
    <row r="86" spans="2:41" ht="65.25" customHeight="1" x14ac:dyDescent="0.25">
      <c r="B86" s="82" t="s">
        <v>41</v>
      </c>
      <c r="C86" s="99" t="s">
        <v>369</v>
      </c>
      <c r="D86" s="50" t="s">
        <v>255</v>
      </c>
      <c r="E86" s="51"/>
      <c r="F86" s="51"/>
      <c r="G86" s="51"/>
      <c r="H86" s="6"/>
      <c r="I86" s="51"/>
      <c r="J86" s="51"/>
      <c r="K86" s="51"/>
      <c r="L86" s="51"/>
      <c r="M86" s="51"/>
      <c r="N86" s="76"/>
      <c r="O86" s="77"/>
      <c r="P86" s="78"/>
      <c r="Q86" s="51"/>
      <c r="R86" s="76"/>
      <c r="V86" s="51"/>
      <c r="W86" s="79"/>
      <c r="X86" s="51"/>
      <c r="Y86" s="80"/>
      <c r="Z86" s="51"/>
      <c r="AA86" s="80"/>
      <c r="AB86" s="51"/>
      <c r="AC86" s="80"/>
      <c r="AD86" s="51"/>
      <c r="AE86" s="80"/>
      <c r="AF86" s="51"/>
      <c r="AG86" s="51"/>
      <c r="AH86" s="51"/>
      <c r="AI86" s="80"/>
      <c r="AJ86" s="51"/>
      <c r="AK86" s="51"/>
      <c r="AL86" s="51"/>
      <c r="AM86" s="51"/>
      <c r="AN86" s="51"/>
      <c r="AO86" s="51"/>
    </row>
    <row r="87" spans="2:41" ht="63.75" customHeight="1" x14ac:dyDescent="0.25">
      <c r="B87" s="82" t="s">
        <v>41</v>
      </c>
      <c r="C87" s="99" t="s">
        <v>369</v>
      </c>
      <c r="D87" s="52" t="s">
        <v>236</v>
      </c>
      <c r="E87" s="37" t="s">
        <v>184</v>
      </c>
      <c r="F87" s="37" t="s">
        <v>185</v>
      </c>
      <c r="G87" s="37" t="s">
        <v>360</v>
      </c>
      <c r="H87" s="6" t="s">
        <v>44</v>
      </c>
      <c r="I87" s="37" t="s">
        <v>186</v>
      </c>
      <c r="J87" s="51" t="s">
        <v>46</v>
      </c>
      <c r="K87" s="51" t="s">
        <v>82</v>
      </c>
      <c r="L87" s="7" t="s">
        <v>48</v>
      </c>
      <c r="M87" s="51" t="s">
        <v>69</v>
      </c>
      <c r="N87" s="76">
        <v>200</v>
      </c>
      <c r="O87" s="77">
        <v>1</v>
      </c>
      <c r="P87" s="78" t="s">
        <v>227</v>
      </c>
      <c r="Q87" s="51">
        <v>2018</v>
      </c>
      <c r="R87" s="76">
        <v>2019</v>
      </c>
      <c r="V87" s="51">
        <v>50</v>
      </c>
      <c r="W87" s="79">
        <f>(100*100)/200</f>
        <v>50</v>
      </c>
      <c r="X87" s="51">
        <v>52</v>
      </c>
      <c r="Y87" s="80">
        <f>(X87*100)/V87</f>
        <v>104</v>
      </c>
      <c r="Z87" s="51">
        <v>50</v>
      </c>
      <c r="AA87" s="80">
        <f>(Z87*100)/200</f>
        <v>25</v>
      </c>
      <c r="AB87" s="51">
        <v>56</v>
      </c>
      <c r="AC87" s="80">
        <f>(AB87*100)/Z87</f>
        <v>112</v>
      </c>
      <c r="AD87" s="51">
        <v>50</v>
      </c>
      <c r="AE87" s="80">
        <f>(AD87*100)/200</f>
        <v>25</v>
      </c>
      <c r="AF87" s="51">
        <v>60</v>
      </c>
      <c r="AG87" s="80">
        <f>(AF87*100)/AD87</f>
        <v>120</v>
      </c>
      <c r="AH87" s="51">
        <v>0</v>
      </c>
      <c r="AI87" s="80">
        <v>0</v>
      </c>
      <c r="AJ87" s="51">
        <v>0</v>
      </c>
      <c r="AK87" s="80" t="e">
        <v>#DIV/0!</v>
      </c>
      <c r="AL87" s="76">
        <v>200</v>
      </c>
      <c r="AM87" s="80">
        <v>100</v>
      </c>
      <c r="AN87" s="51">
        <v>168</v>
      </c>
      <c r="AO87" s="80">
        <v>84</v>
      </c>
    </row>
    <row r="88" spans="2:41" ht="63.75" customHeight="1" x14ac:dyDescent="0.25">
      <c r="B88" s="82" t="s">
        <v>41</v>
      </c>
      <c r="C88" s="99" t="s">
        <v>369</v>
      </c>
      <c r="D88" s="52" t="s">
        <v>237</v>
      </c>
      <c r="E88" s="37" t="s">
        <v>278</v>
      </c>
      <c r="F88" s="37" t="s">
        <v>148</v>
      </c>
      <c r="G88" s="37" t="s">
        <v>361</v>
      </c>
      <c r="H88" s="6" t="s">
        <v>44</v>
      </c>
      <c r="I88" s="37" t="s">
        <v>187</v>
      </c>
      <c r="J88" s="51" t="s">
        <v>46</v>
      </c>
      <c r="K88" s="51" t="s">
        <v>82</v>
      </c>
      <c r="L88" s="7" t="s">
        <v>48</v>
      </c>
      <c r="M88" s="51" t="s">
        <v>69</v>
      </c>
      <c r="N88" s="76">
        <v>1</v>
      </c>
      <c r="O88" s="77">
        <v>1</v>
      </c>
      <c r="P88" s="78" t="s">
        <v>96</v>
      </c>
      <c r="Q88" s="51">
        <v>2018</v>
      </c>
      <c r="R88" s="76">
        <v>2019</v>
      </c>
      <c r="V88" s="85">
        <v>0</v>
      </c>
      <c r="W88" s="79">
        <f>(V88*100)/1</f>
        <v>0</v>
      </c>
      <c r="X88" s="51">
        <v>0</v>
      </c>
      <c r="Y88" s="80" t="e">
        <f t="shared" ref="Y88:Y91" si="22">(X88*100)/V88</f>
        <v>#DIV/0!</v>
      </c>
      <c r="Z88" s="51">
        <v>0</v>
      </c>
      <c r="AA88" s="80">
        <f>(Z88*100)/1</f>
        <v>0</v>
      </c>
      <c r="AB88" s="51">
        <v>0</v>
      </c>
      <c r="AC88" s="80" t="e">
        <f t="shared" ref="AC88:AC91" si="23">(AB88*100)/Z88</f>
        <v>#DIV/0!</v>
      </c>
      <c r="AD88" s="51">
        <v>1</v>
      </c>
      <c r="AE88" s="80">
        <f>(AD88*100)/1</f>
        <v>100</v>
      </c>
      <c r="AF88" s="51">
        <v>1</v>
      </c>
      <c r="AG88" s="80">
        <f t="shared" ref="AG88:AG91" si="24">(AF88*100)/AD88</f>
        <v>100</v>
      </c>
      <c r="AH88" s="51">
        <v>0</v>
      </c>
      <c r="AI88" s="80">
        <v>0</v>
      </c>
      <c r="AJ88" s="51">
        <v>0</v>
      </c>
      <c r="AK88" s="80" t="e">
        <v>#DIV/0!</v>
      </c>
      <c r="AL88" s="76">
        <v>1</v>
      </c>
      <c r="AM88" s="80">
        <v>100</v>
      </c>
      <c r="AN88" s="51">
        <v>1</v>
      </c>
      <c r="AO88" s="80">
        <v>100</v>
      </c>
    </row>
    <row r="89" spans="2:41" ht="56.25" customHeight="1" x14ac:dyDescent="0.25">
      <c r="B89" s="82" t="s">
        <v>41</v>
      </c>
      <c r="C89" s="99" t="s">
        <v>369</v>
      </c>
      <c r="D89" s="52" t="s">
        <v>238</v>
      </c>
      <c r="E89" s="37" t="s">
        <v>130</v>
      </c>
      <c r="F89" s="37" t="s">
        <v>107</v>
      </c>
      <c r="G89" s="37" t="s">
        <v>362</v>
      </c>
      <c r="H89" s="6" t="s">
        <v>44</v>
      </c>
      <c r="I89" s="37" t="s">
        <v>141</v>
      </c>
      <c r="J89" s="51" t="s">
        <v>46</v>
      </c>
      <c r="K89" s="51" t="s">
        <v>82</v>
      </c>
      <c r="L89" s="7" t="s">
        <v>48</v>
      </c>
      <c r="M89" s="51" t="s">
        <v>69</v>
      </c>
      <c r="N89" s="76">
        <v>1</v>
      </c>
      <c r="O89" s="77">
        <v>1</v>
      </c>
      <c r="P89" s="78" t="s">
        <v>96</v>
      </c>
      <c r="Q89" s="51">
        <v>2018</v>
      </c>
      <c r="R89" s="76">
        <v>2019</v>
      </c>
      <c r="V89" s="51">
        <v>0</v>
      </c>
      <c r="W89" s="79">
        <f>(V89*100)/1</f>
        <v>0</v>
      </c>
      <c r="X89" s="51">
        <v>0</v>
      </c>
      <c r="Y89" s="80" t="e">
        <f t="shared" si="22"/>
        <v>#DIV/0!</v>
      </c>
      <c r="Z89" s="51">
        <v>0</v>
      </c>
      <c r="AA89" s="80">
        <f>(Z89*100)/1</f>
        <v>0</v>
      </c>
      <c r="AB89" s="51">
        <v>0</v>
      </c>
      <c r="AC89" s="80" t="e">
        <f t="shared" si="23"/>
        <v>#DIV/0!</v>
      </c>
      <c r="AD89" s="51">
        <v>1</v>
      </c>
      <c r="AE89" s="80">
        <f>(AD89*100)/1</f>
        <v>100</v>
      </c>
      <c r="AF89" s="51">
        <v>1</v>
      </c>
      <c r="AG89" s="80">
        <f t="shared" si="24"/>
        <v>100</v>
      </c>
      <c r="AH89" s="51">
        <v>0</v>
      </c>
      <c r="AI89" s="80">
        <v>0</v>
      </c>
      <c r="AJ89" s="51">
        <v>0</v>
      </c>
      <c r="AK89" s="80" t="e">
        <v>#DIV/0!</v>
      </c>
      <c r="AL89" s="76">
        <v>1</v>
      </c>
      <c r="AM89" s="80">
        <v>100</v>
      </c>
      <c r="AN89" s="51">
        <v>1</v>
      </c>
      <c r="AO89" s="80">
        <v>100</v>
      </c>
    </row>
    <row r="90" spans="2:41" ht="65.25" customHeight="1" x14ac:dyDescent="0.25">
      <c r="B90" s="82" t="s">
        <v>41</v>
      </c>
      <c r="C90" s="99" t="s">
        <v>369</v>
      </c>
      <c r="D90" s="31" t="s">
        <v>239</v>
      </c>
      <c r="E90" s="42" t="s">
        <v>188</v>
      </c>
      <c r="F90" s="42" t="s">
        <v>189</v>
      </c>
      <c r="G90" s="42" t="s">
        <v>363</v>
      </c>
      <c r="H90" s="43" t="s">
        <v>44</v>
      </c>
      <c r="I90" s="42" t="s">
        <v>190</v>
      </c>
      <c r="J90" s="86" t="s">
        <v>46</v>
      </c>
      <c r="K90" s="86" t="s">
        <v>82</v>
      </c>
      <c r="L90" s="44" t="s">
        <v>48</v>
      </c>
      <c r="M90" s="86" t="s">
        <v>69</v>
      </c>
      <c r="N90" s="87">
        <v>140</v>
      </c>
      <c r="O90" s="88">
        <v>1</v>
      </c>
      <c r="P90" s="89" t="s">
        <v>228</v>
      </c>
      <c r="Q90" s="86">
        <v>2018</v>
      </c>
      <c r="R90" s="87">
        <v>2019</v>
      </c>
      <c r="V90" s="86">
        <v>35</v>
      </c>
      <c r="W90" s="90">
        <f>(V90*100)/140</f>
        <v>25</v>
      </c>
      <c r="X90" s="86">
        <v>15</v>
      </c>
      <c r="Y90" s="80">
        <f t="shared" si="22"/>
        <v>42.857142857142854</v>
      </c>
      <c r="Z90" s="86">
        <v>35</v>
      </c>
      <c r="AA90" s="80">
        <f>(Z90*100)/140</f>
        <v>25</v>
      </c>
      <c r="AB90" s="86">
        <v>15</v>
      </c>
      <c r="AC90" s="80">
        <f t="shared" si="23"/>
        <v>42.857142857142854</v>
      </c>
      <c r="AD90" s="86">
        <v>35</v>
      </c>
      <c r="AE90" s="80">
        <f>(AD90*100)/140</f>
        <v>25</v>
      </c>
      <c r="AF90" s="86">
        <v>0</v>
      </c>
      <c r="AG90" s="80">
        <f t="shared" si="24"/>
        <v>0</v>
      </c>
      <c r="AH90" s="86">
        <v>35</v>
      </c>
      <c r="AI90" s="80">
        <v>25</v>
      </c>
      <c r="AJ90" s="86">
        <v>0</v>
      </c>
      <c r="AK90" s="80">
        <v>0</v>
      </c>
      <c r="AL90" s="87">
        <v>140</v>
      </c>
      <c r="AM90" s="80">
        <v>100</v>
      </c>
      <c r="AN90" s="86">
        <v>30</v>
      </c>
      <c r="AO90" s="80">
        <v>21.428571428571427</v>
      </c>
    </row>
    <row r="91" spans="2:41" ht="45" x14ac:dyDescent="0.25">
      <c r="B91" s="82" t="s">
        <v>279</v>
      </c>
      <c r="C91" s="99" t="s">
        <v>369</v>
      </c>
      <c r="D91" s="31" t="s">
        <v>241</v>
      </c>
      <c r="E91" s="37" t="s">
        <v>86</v>
      </c>
      <c r="F91" s="37" t="s">
        <v>252</v>
      </c>
      <c r="G91" s="37" t="s">
        <v>364</v>
      </c>
      <c r="H91" s="37" t="s">
        <v>44</v>
      </c>
      <c r="I91" s="37" t="s">
        <v>251</v>
      </c>
      <c r="J91" s="51" t="s">
        <v>46</v>
      </c>
      <c r="K91" s="51" t="s">
        <v>82</v>
      </c>
      <c r="L91" s="37" t="s">
        <v>230</v>
      </c>
      <c r="M91" s="51" t="s">
        <v>69</v>
      </c>
      <c r="N91" s="51">
        <v>4</v>
      </c>
      <c r="O91" s="91">
        <v>1</v>
      </c>
      <c r="P91" s="51">
        <v>0</v>
      </c>
      <c r="Q91" s="51">
        <v>2018</v>
      </c>
      <c r="R91" s="51">
        <v>2019</v>
      </c>
      <c r="S91" s="51"/>
      <c r="T91" s="51"/>
      <c r="U91" s="51"/>
      <c r="V91" s="51">
        <v>1</v>
      </c>
      <c r="W91" s="51">
        <f>(V91*100)/4</f>
        <v>25</v>
      </c>
      <c r="X91" s="51">
        <v>0</v>
      </c>
      <c r="Y91" s="80">
        <f t="shared" si="22"/>
        <v>0</v>
      </c>
      <c r="Z91" s="51">
        <v>1</v>
      </c>
      <c r="AA91" s="80">
        <f>(Z91*100)/4</f>
        <v>25</v>
      </c>
      <c r="AB91" s="51">
        <v>0</v>
      </c>
      <c r="AC91" s="80">
        <f t="shared" si="23"/>
        <v>0</v>
      </c>
      <c r="AD91" s="51">
        <v>1</v>
      </c>
      <c r="AE91" s="80">
        <f>(AD91*100)/4</f>
        <v>25</v>
      </c>
      <c r="AF91" s="51">
        <v>1</v>
      </c>
      <c r="AG91" s="80">
        <f t="shared" si="24"/>
        <v>100</v>
      </c>
      <c r="AH91" s="51">
        <v>1</v>
      </c>
      <c r="AI91" s="80">
        <v>25</v>
      </c>
      <c r="AJ91" s="51">
        <v>1</v>
      </c>
      <c r="AK91" s="80">
        <v>100</v>
      </c>
      <c r="AL91" s="51">
        <v>4</v>
      </c>
      <c r="AM91" s="80">
        <v>100</v>
      </c>
      <c r="AN91" s="51">
        <v>2</v>
      </c>
      <c r="AO91" s="80">
        <v>50</v>
      </c>
    </row>
  </sheetData>
  <mergeCells count="36">
    <mergeCell ref="B2:R2"/>
    <mergeCell ref="B5:B8"/>
    <mergeCell ref="D5:D8"/>
    <mergeCell ref="E5:G5"/>
    <mergeCell ref="H5:H8"/>
    <mergeCell ref="I5:I8"/>
    <mergeCell ref="K5:R5"/>
    <mergeCell ref="C5:C8"/>
    <mergeCell ref="V5:AK5"/>
    <mergeCell ref="AL5:AO5"/>
    <mergeCell ref="E6:E8"/>
    <mergeCell ref="F6:F8"/>
    <mergeCell ref="G6:G8"/>
    <mergeCell ref="J6:J8"/>
    <mergeCell ref="K6:K8"/>
    <mergeCell ref="L6:L8"/>
    <mergeCell ref="M6:M8"/>
    <mergeCell ref="N6:R6"/>
    <mergeCell ref="N7:O7"/>
    <mergeCell ref="P7:Q7"/>
    <mergeCell ref="R7:R8"/>
    <mergeCell ref="V7:W7"/>
    <mergeCell ref="X7:Y7"/>
    <mergeCell ref="V6:Y6"/>
    <mergeCell ref="Z6:AC6"/>
    <mergeCell ref="AD6:AG6"/>
    <mergeCell ref="AH6:AK6"/>
    <mergeCell ref="AL6:AO6"/>
    <mergeCell ref="AL7:AM7"/>
    <mergeCell ref="AN7:AO7"/>
    <mergeCell ref="Z7:AA7"/>
    <mergeCell ref="AB7:AC7"/>
    <mergeCell ref="AD7:AE7"/>
    <mergeCell ref="AF7:AG7"/>
    <mergeCell ref="AH7:AI7"/>
    <mergeCell ref="AJ7:AK7"/>
  </mergeCells>
  <pageMargins left="0.70866141732283472" right="0.70866141732283472" top="0.74803149606299213" bottom="0.74803149606299213" header="0.31496062992125984" footer="0.31496062992125984"/>
  <pageSetup paperSize="5" scale="2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Egresos</cp:lastModifiedBy>
  <cp:lastPrinted>2019-10-08T14:35:59Z</cp:lastPrinted>
  <dcterms:created xsi:type="dcterms:W3CDTF">2019-01-02T19:55:38Z</dcterms:created>
  <dcterms:modified xsi:type="dcterms:W3CDTF">2020-01-23T16:14:18Z</dcterms:modified>
</cp:coreProperties>
</file>